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C:\Users\skylar.stebbins\Documents\DA Speciality Work\Datapoint\Demographics\"/>
    </mc:Choice>
  </mc:AlternateContent>
  <xr:revisionPtr revIDLastSave="0" documentId="13_ncr:1_{292C35F5-7D58-4FA7-BB79-0BB61272CBE1}" xr6:coauthVersionLast="47" xr6:coauthVersionMax="47" xr10:uidLastSave="{00000000-0000-0000-0000-000000000000}"/>
  <bookViews>
    <workbookView xWindow="-108" yWindow="-108" windowWidth="23256" windowHeight="12456" tabRatio="882" firstSheet="1" activeTab="1" xr2:uid="{00000000-000D-0000-FFFF-FFFF00000000}"/>
  </bookViews>
  <sheets>
    <sheet name="1.6p" sheetId="51" state="hidden" r:id="rId1"/>
    <sheet name="Sheet1" sheetId="54" r:id="rId2"/>
    <sheet name="4.1_v1" sheetId="52" state="hidden" r:id="rId3"/>
    <sheet name="4.1k" sheetId="53" state="hidden" r:id="rId4"/>
    <sheet name="6.1p" sheetId="36" state="hidden" r:id="rId5"/>
    <sheet name="6.2p" sheetId="35" state="hidden" r:id="rId6"/>
    <sheet name="6.3p" sheetId="49" state="hidden" r:id="rId7"/>
    <sheet name="6.4p" sheetId="50" state="hidden" r:id="rId8"/>
  </sheets>
  <externalReferences>
    <externalReference r:id="rId9"/>
    <externalReference r:id="rId10"/>
    <externalReference r:id="rId11"/>
    <externalReference r:id="rId12"/>
    <externalReference r:id="rId13"/>
    <externalReference r:id="rId14"/>
  </externalReferences>
  <definedNames>
    <definedName name="_1___123Graph_ACHART_2" hidden="1">'[1]Table 3.4'!$B$14:$C$14</definedName>
    <definedName name="_1__123Graph_ACHART_1" hidden="1">'[2]Table2.1..2.2'!$B$13:$B$17</definedName>
    <definedName name="_11__123Graph_BCHART_2" hidden="1">'[1]Table 3.4'!$B$22:$C$22</definedName>
    <definedName name="_13__123Graph_ACHART_2" localSheetId="2" hidden="1">'[3]Table 3.4'!$B$14:$C$14</definedName>
    <definedName name="_13__123Graph_ACHART_2" localSheetId="3" hidden="1">'[3]Table 3.4'!$B$14:$C$14</definedName>
    <definedName name="_14__123Graph_ACHART_2" localSheetId="0" hidden="1">'[4]Table 3.4'!$B$14:$C$14</definedName>
    <definedName name="_15__123Graph_ACHART_2" hidden="1">'[1]Table 3.4'!$B$14:$C$14</definedName>
    <definedName name="_16__123Graph_XCHART_1" hidden="1">'[5]Table2.1..2.2'!$A$13:$A$17</definedName>
    <definedName name="_2___123Graph_BCHART_2" hidden="1">'[1]Table 3.4'!$B$22:$C$22</definedName>
    <definedName name="_20__123Graph_BCHART_2" localSheetId="2" hidden="1">'[3]Table 3.4'!$B$22:$C$22</definedName>
    <definedName name="_20__123Graph_BCHART_2" localSheetId="3" hidden="1">'[3]Table 3.4'!$B$22:$C$22</definedName>
    <definedName name="_21__123Graph_BCHART_2" localSheetId="0" hidden="1">'[4]Table 3.4'!$B$22:$C$22</definedName>
    <definedName name="_22__123Graph_BCHART_2" hidden="1">'[1]Table 3.4'!$B$22:$C$22</definedName>
    <definedName name="_26__123Graph_XCHART_1" localSheetId="2" hidden="1">'[6]Table2.1..2.2'!$A$13:$A$17</definedName>
    <definedName name="_26__123Graph_XCHART_1" localSheetId="3" hidden="1">'[6]Table2.1..2.2'!$A$13:$A$17</definedName>
    <definedName name="_27__123Graph_XCHART_1" localSheetId="0" hidden="1">'[2]Table2.1..2.2'!$A$13:$A$17</definedName>
    <definedName name="_28__123Graph_XCHART_1" hidden="1">'[5]Table2.1..2.2'!$A$13:$A$17</definedName>
    <definedName name="_3___123Graph_XCHART_1" hidden="1">'[5]Table2.1..2.2'!$A$13:$A$17</definedName>
    <definedName name="_6__123Graph_ACHART_2" hidden="1">'[1]Table 3.4'!$B$14:$C$14</definedName>
    <definedName name="_8__123Graph_ACHART_1" hidden="1">'[6]Table2.1..2.2'!$B$13:$B$17</definedName>
    <definedName name="_xlnm._FilterDatabase" localSheetId="1" hidden="1">Sheet1!$A$1:$D$134</definedName>
    <definedName name="chart???" localSheetId="0" hidden="1">'[2]Table2.1..2.2'!$A$13:$A$17</definedName>
    <definedName name="chart???" localSheetId="2" hidden="1">'[6]Table2.1..2.2'!$A$13:$A$17</definedName>
    <definedName name="chart???" localSheetId="3" hidden="1">'[6]Table2.1..2.2'!$A$13:$A$17</definedName>
    <definedName name="chart???" hidden="1">'[5]Table2.1..2.2'!$A$13:$A$17</definedName>
    <definedName name="collection_chart" localSheetId="0" hidden="1">'[2]Table2.1..2.2'!$A$13:$A$17</definedName>
    <definedName name="collection_chart" localSheetId="2" hidden="1">'[6]Table2.1..2.2'!$A$13:$A$17</definedName>
    <definedName name="collection_chart" localSheetId="3" hidden="1">'[6]Table2.1..2.2'!$A$13:$A$17</definedName>
    <definedName name="collection_chart" hidden="1">'[5]Table2.1..2.2'!$A$13:$A$17</definedName>
    <definedName name="collections_chart" localSheetId="0" hidden="1">'[2]Table2.1..2.2'!$A$13:$A$17</definedName>
    <definedName name="collections_chart" localSheetId="2" hidden="1">'[6]Table2.1..2.2'!$A$13:$A$17</definedName>
    <definedName name="collections_chart" localSheetId="3" hidden="1">'[6]Table2.1..2.2'!$A$13:$A$17</definedName>
    <definedName name="collections_chart" hidden="1">'[5]Table2.1..2.2'!$A$13:$A$17</definedName>
    <definedName name="_xlnm.Print_Area" localSheetId="0">'1.6p'!$A$1:$L$173</definedName>
    <definedName name="_xlnm.Print_Area" localSheetId="2">'4.1_v1'!$A$1:$N$58</definedName>
    <definedName name="_xlnm.Print_Area" localSheetId="3">'4.1k'!$A$1:$P$55</definedName>
    <definedName name="_xlnm.Print_Area" localSheetId="4">'6.1p'!$A$1:$H$30</definedName>
    <definedName name="_xlnm.Print_Area" localSheetId="5">'6.2p'!$A$1:$H$205</definedName>
    <definedName name="_xlnm.Print_Area" localSheetId="6">'6.3p'!#REF!</definedName>
    <definedName name="_xlnm.Print_Area" localSheetId="7">'6.4p'!#REF!</definedName>
    <definedName name="_xlnm.Print_Area">#REF!</definedName>
    <definedName name="_xlnm.Print_Titles">#N/A</definedName>
    <definedName name="Z_E6BBE5A7_0B25_4EE8_BA45_5EA5DBAF3AD4_.wvu.PrintArea" localSheetId="0" hidden="1">'1.6p'!$A$1:$L$172</definedName>
    <definedName name="Z_E6BBE5A7_0B25_4EE8_BA45_5EA5DBAF3AD4_.wvu.PrintArea" localSheetId="2" hidden="1">'4.1_v1'!$A$1:$N$50</definedName>
    <definedName name="Z_E6BBE5A7_0B25_4EE8_BA45_5EA5DBAF3AD4_.wvu.PrintArea" localSheetId="3" hidden="1">'4.1k'!$A$1:$P$47</definedName>
  </definedNames>
  <calcPr calcId="191029"/>
  <customWorkbookViews>
    <customWorkbookView name="vgh89228 - Personal View" guid="{E6BBE5A7-0B25-4EE8-BA45-5EA5DBAF3AD4}" mergeInterval="0" personalView="1" maximized="1" xWindow="1" yWindow="1" windowWidth="1280" windowHeight="720" tabRatio="735"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53" l="1"/>
  <c r="E17" i="53"/>
  <c r="C6" i="53"/>
  <c r="M6" i="53" s="1"/>
  <c r="C7" i="53"/>
  <c r="M7" i="53" s="1"/>
  <c r="C8" i="53"/>
  <c r="M8" i="53" s="1"/>
  <c r="P8" i="53" s="1"/>
  <c r="C9" i="53"/>
  <c r="M9" i="53" s="1"/>
  <c r="C10" i="53"/>
  <c r="M10" i="53" s="1"/>
  <c r="C11" i="53"/>
  <c r="M11" i="53" s="1"/>
  <c r="C12" i="53"/>
  <c r="C13" i="53"/>
  <c r="C14" i="53"/>
  <c r="M14" i="53" s="1"/>
  <c r="C15" i="53"/>
  <c r="C16" i="53"/>
  <c r="O16" i="53"/>
  <c r="O17" i="53" s="1"/>
  <c r="N16" i="53"/>
  <c r="AB16" i="53" s="1"/>
  <c r="L16" i="53"/>
  <c r="L17" i="53" s="1"/>
  <c r="K16" i="53"/>
  <c r="K17" i="53" s="1"/>
  <c r="J16" i="53"/>
  <c r="J17" i="53" s="1"/>
  <c r="I16" i="53"/>
  <c r="H16" i="53"/>
  <c r="G17" i="53"/>
  <c r="B16" i="53"/>
  <c r="M16" i="53" s="1"/>
  <c r="X15" i="53"/>
  <c r="O15" i="53"/>
  <c r="N15" i="53"/>
  <c r="AB15" i="53" s="1"/>
  <c r="J15" i="53"/>
  <c r="I15" i="53"/>
  <c r="H15" i="53"/>
  <c r="B15" i="53"/>
  <c r="AB14" i="53"/>
  <c r="X14" i="53"/>
  <c r="I14" i="53"/>
  <c r="H14" i="53"/>
  <c r="D17" i="53"/>
  <c r="AB13" i="53"/>
  <c r="B13" i="53"/>
  <c r="AB12" i="53"/>
  <c r="B12" i="53"/>
  <c r="AB11" i="53"/>
  <c r="Z11" i="53"/>
  <c r="AB10" i="53"/>
  <c r="Z10" i="53"/>
  <c r="AB9" i="53"/>
  <c r="Z9" i="53"/>
  <c r="AB8" i="53"/>
  <c r="Z8" i="53"/>
  <c r="AB7" i="53"/>
  <c r="Z7" i="53"/>
  <c r="M12" i="53" l="1"/>
  <c r="P12" i="53" s="1"/>
  <c r="M13" i="53"/>
  <c r="H17" i="53"/>
  <c r="M15" i="53"/>
  <c r="P15" i="53" s="1"/>
  <c r="B17" i="53"/>
  <c r="I17" i="53"/>
  <c r="Z12" i="53"/>
  <c r="Z16" i="53"/>
  <c r="AA7" i="53"/>
  <c r="P10" i="53"/>
  <c r="AA8" i="53"/>
  <c r="P11" i="53"/>
  <c r="AA11" i="53"/>
  <c r="P13" i="53"/>
  <c r="AA9" i="53"/>
  <c r="P9" i="53"/>
  <c r="AC9" i="53" s="1"/>
  <c r="AA10" i="53"/>
  <c r="P16" i="53"/>
  <c r="N17" i="53"/>
  <c r="Z13" i="53"/>
  <c r="P7" i="53"/>
  <c r="AC7" i="53" s="1"/>
  <c r="Z14" i="53"/>
  <c r="Z15" i="53"/>
  <c r="AA13" i="53" l="1"/>
  <c r="AA12" i="53"/>
  <c r="AC10" i="53"/>
  <c r="AC8" i="53"/>
  <c r="AC12" i="53"/>
  <c r="AA16" i="53"/>
  <c r="AA14" i="53"/>
  <c r="P14" i="53"/>
  <c r="AC15" i="53" s="1"/>
  <c r="M17" i="53"/>
  <c r="AC13" i="53"/>
  <c r="S15" i="53"/>
  <c r="U15" i="53"/>
  <c r="AC11" i="53"/>
  <c r="S16" i="53"/>
  <c r="AC16" i="53"/>
  <c r="U16" i="53"/>
  <c r="AA15" i="53"/>
  <c r="P17" i="53" l="1"/>
  <c r="S14" i="53"/>
  <c r="AC14" i="53"/>
  <c r="U14" i="53"/>
  <c r="M16" i="52" l="1"/>
  <c r="M17" i="52" s="1"/>
  <c r="L16" i="52"/>
  <c r="L17" i="52" s="1"/>
  <c r="J16" i="52"/>
  <c r="J17" i="52" s="1"/>
  <c r="I16" i="52"/>
  <c r="I17" i="52" s="1"/>
  <c r="H16" i="52"/>
  <c r="H17" i="52" s="1"/>
  <c r="G16" i="52"/>
  <c r="G17" i="52" s="1"/>
  <c r="F16" i="52"/>
  <c r="F17" i="52" s="1"/>
  <c r="E16" i="52"/>
  <c r="E17" i="52" s="1"/>
  <c r="D16" i="52"/>
  <c r="D17" i="52" s="1"/>
  <c r="C16" i="52"/>
  <c r="B16" i="52"/>
  <c r="B17" i="52" s="1"/>
  <c r="V15" i="52"/>
  <c r="M15" i="52"/>
  <c r="L15" i="52"/>
  <c r="Z15" i="52" s="1"/>
  <c r="I15" i="52"/>
  <c r="H15" i="52"/>
  <c r="G15" i="52"/>
  <c r="F15" i="52"/>
  <c r="E15" i="52"/>
  <c r="D15" i="52"/>
  <c r="C15" i="52"/>
  <c r="B15" i="52"/>
  <c r="X15" i="52" s="1"/>
  <c r="Z14" i="52"/>
  <c r="V14" i="52"/>
  <c r="H14" i="52"/>
  <c r="G14" i="52"/>
  <c r="D14" i="52"/>
  <c r="C14" i="52"/>
  <c r="Z13" i="52"/>
  <c r="D13" i="52"/>
  <c r="C13" i="52"/>
  <c r="B13" i="52"/>
  <c r="K13" i="52" s="1"/>
  <c r="Z12" i="52"/>
  <c r="D12" i="52"/>
  <c r="C12" i="52"/>
  <c r="B12" i="52"/>
  <c r="X12" i="52" s="1"/>
  <c r="Z11" i="52"/>
  <c r="X11" i="52"/>
  <c r="D11" i="52"/>
  <c r="K11" i="52" s="1"/>
  <c r="Z10" i="52"/>
  <c r="X10" i="52"/>
  <c r="D10" i="52"/>
  <c r="K10" i="52" s="1"/>
  <c r="Z9" i="52"/>
  <c r="X9" i="52"/>
  <c r="D9" i="52"/>
  <c r="C9" i="52"/>
  <c r="K9" i="52" s="1"/>
  <c r="Z8" i="52"/>
  <c r="X8" i="52"/>
  <c r="K8" i="52"/>
  <c r="N8" i="52" s="1"/>
  <c r="Z7" i="52"/>
  <c r="X7" i="52"/>
  <c r="K7" i="52"/>
  <c r="K6" i="52"/>
  <c r="Y7" i="52" l="1"/>
  <c r="C17" i="52"/>
  <c r="X13" i="52"/>
  <c r="K15" i="52"/>
  <c r="N15" i="52"/>
  <c r="N13" i="52"/>
  <c r="N9" i="52"/>
  <c r="AA9" i="52" s="1"/>
  <c r="Y9" i="52"/>
  <c r="Y11" i="52"/>
  <c r="N10" i="52"/>
  <c r="Y10" i="52"/>
  <c r="AA8" i="52"/>
  <c r="N7" i="52"/>
  <c r="AA7" i="52" s="1"/>
  <c r="Y8" i="52"/>
  <c r="N11" i="52"/>
  <c r="K12" i="52"/>
  <c r="X14" i="52"/>
  <c r="K16" i="52"/>
  <c r="Z16" i="52"/>
  <c r="K14" i="52"/>
  <c r="X16" i="52"/>
  <c r="AA11" i="52" l="1"/>
  <c r="Y14" i="52"/>
  <c r="N14" i="52"/>
  <c r="N12" i="52"/>
  <c r="AA12" i="52" s="1"/>
  <c r="Y12" i="52"/>
  <c r="Y15" i="52"/>
  <c r="AA15" i="52"/>
  <c r="S15" i="52"/>
  <c r="Q15" i="52"/>
  <c r="N16" i="52"/>
  <c r="K17" i="52"/>
  <c r="Y16" i="52"/>
  <c r="AA10" i="52"/>
  <c r="Y13" i="52"/>
  <c r="L166" i="51"/>
  <c r="L118" i="51"/>
  <c r="K118" i="51"/>
  <c r="J118" i="51"/>
  <c r="H118" i="51"/>
  <c r="G118" i="51"/>
  <c r="F118" i="51"/>
  <c r="E118" i="51"/>
  <c r="C118" i="51"/>
  <c r="B118" i="51"/>
  <c r="L165" i="51"/>
  <c r="K165" i="51"/>
  <c r="J165" i="51"/>
  <c r="H165" i="51"/>
  <c r="G165" i="51"/>
  <c r="F165" i="51"/>
  <c r="E165" i="51"/>
  <c r="C165" i="51"/>
  <c r="B165" i="51"/>
  <c r="L46" i="51"/>
  <c r="L88" i="51" s="1"/>
  <c r="L122" i="51" s="1"/>
  <c r="K46" i="51"/>
  <c r="K88" i="51" s="1"/>
  <c r="K122" i="51" s="1"/>
  <c r="J46" i="51"/>
  <c r="J88" i="51" s="1"/>
  <c r="J122" i="51" s="1"/>
  <c r="I46" i="51"/>
  <c r="I88" i="51" s="1"/>
  <c r="I122" i="51" s="1"/>
  <c r="H46" i="51"/>
  <c r="H88" i="51" s="1"/>
  <c r="H122" i="51" s="1"/>
  <c r="G46" i="51"/>
  <c r="G88" i="51" s="1"/>
  <c r="G122" i="51" s="1"/>
  <c r="F46" i="51"/>
  <c r="F88" i="51" s="1"/>
  <c r="F122" i="51" s="1"/>
  <c r="E46" i="51"/>
  <c r="E88" i="51" s="1"/>
  <c r="E122" i="51" s="1"/>
  <c r="D46" i="51"/>
  <c r="D88" i="51" s="1"/>
  <c r="D122" i="51" s="1"/>
  <c r="C46" i="51"/>
  <c r="C88" i="51" s="1"/>
  <c r="C122" i="51" s="1"/>
  <c r="B46" i="51"/>
  <c r="B88" i="51" s="1"/>
  <c r="B122" i="51" s="1"/>
  <c r="A44" i="51"/>
  <c r="A86" i="51" s="1"/>
  <c r="A120" i="51" s="1"/>
  <c r="A45" i="51"/>
  <c r="A87" i="51" s="1"/>
  <c r="A121" i="51" s="1"/>
  <c r="AA13" i="52" l="1"/>
  <c r="S14" i="52"/>
  <c r="Q14" i="52"/>
  <c r="AA14" i="52"/>
  <c r="N17" i="52"/>
  <c r="AA16" i="52"/>
  <c r="S16" i="52"/>
  <c r="Q16" i="52"/>
  <c r="H166" i="51"/>
  <c r="H169" i="51" s="1"/>
  <c r="B166" i="51"/>
  <c r="F166" i="51"/>
  <c r="F169" i="51" s="1"/>
  <c r="J166" i="51"/>
  <c r="J169" i="51" s="1"/>
  <c r="E166" i="51"/>
  <c r="E169" i="51" s="1"/>
  <c r="G166" i="51"/>
  <c r="G169" i="51" s="1"/>
  <c r="K166" i="51"/>
  <c r="K169" i="51" s="1"/>
  <c r="C166" i="51"/>
  <c r="C169" i="51" s="1"/>
  <c r="L169" i="51"/>
  <c r="B169" i="51" l="1"/>
  <c r="H25" i="36" l="1"/>
  <c r="G25" i="36"/>
  <c r="F25" i="36"/>
  <c r="E25" i="36"/>
  <c r="D25" i="36"/>
  <c r="C25" i="36"/>
  <c r="H24" i="36"/>
  <c r="G24" i="36"/>
  <c r="F24" i="36"/>
  <c r="E24" i="36"/>
  <c r="D24" i="36"/>
  <c r="C24" i="36"/>
  <c r="H23" i="36"/>
  <c r="G23" i="36"/>
  <c r="F23" i="36"/>
  <c r="E23" i="36"/>
  <c r="D23" i="36"/>
  <c r="C23" i="36"/>
  <c r="H22" i="36"/>
  <c r="G22" i="36"/>
  <c r="F22" i="36"/>
  <c r="E22" i="36"/>
  <c r="D22" i="36"/>
  <c r="C22" i="36"/>
  <c r="B18" i="36"/>
  <c r="B25" i="36" s="1"/>
  <c r="B17" i="36"/>
  <c r="B24" i="36" s="1"/>
  <c r="B16" i="36"/>
  <c r="B23" i="36" s="1"/>
  <c r="B15" i="36"/>
  <c r="B22" i="36" s="1"/>
  <c r="B12" i="36"/>
  <c r="B19" i="36" s="1"/>
  <c r="B26" i="36" s="1"/>
  <c r="G193" i="35"/>
  <c r="F193" i="35"/>
  <c r="E193" i="35"/>
  <c r="D193" i="35"/>
  <c r="C193" i="35"/>
  <c r="B193" i="35"/>
  <c r="G136" i="35"/>
  <c r="F136" i="35"/>
  <c r="E136" i="35"/>
  <c r="D136" i="35"/>
  <c r="C136" i="35"/>
  <c r="B136" i="35"/>
  <c r="A43" i="35"/>
  <c r="A84" i="35" s="1"/>
  <c r="A125" i="35" s="1"/>
  <c r="A166" i="35" s="1"/>
  <c r="E194" i="35" l="1"/>
  <c r="F194" i="35"/>
  <c r="G194" i="35"/>
  <c r="B194" i="35"/>
  <c r="C194" i="35"/>
  <c r="D194" i="35"/>
  <c r="D196" i="35" l="1"/>
  <c r="B196" i="35"/>
  <c r="F196" i="35"/>
  <c r="C196" i="35"/>
  <c r="G196" i="35"/>
  <c r="E196" i="35"/>
  <c r="H19" i="36" l="1"/>
  <c r="C208" i="35"/>
  <c r="F208" i="35"/>
  <c r="H12" i="36"/>
  <c r="B208" i="35"/>
  <c r="E208" i="35"/>
  <c r="D208" i="35"/>
  <c r="G208" i="35"/>
  <c r="F26" i="36"/>
  <c r="D26" i="36"/>
  <c r="E26" i="36"/>
  <c r="G26" i="36"/>
  <c r="D30" i="36"/>
  <c r="F30" i="36"/>
  <c r="E30" i="36"/>
  <c r="G30" i="36"/>
  <c r="C30" i="36" l="1"/>
  <c r="C26" i="36"/>
  <c r="H30" i="36"/>
  <c r="H26"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 B</author>
  </authors>
  <commentList>
    <comment ref="D5" authorId="0" shapeId="0" xr:uid="{00000000-0006-0000-1200-000001000000}">
      <text>
        <r>
          <rPr>
            <b/>
            <sz val="9"/>
            <color indexed="81"/>
            <rFont val="Tahoma"/>
            <family val="2"/>
          </rPr>
          <t>Frank B:</t>
        </r>
        <r>
          <rPr>
            <sz val="9"/>
            <color indexed="81"/>
            <rFont val="Tahoma"/>
            <family val="2"/>
          </rPr>
          <t xml:space="preserve">
</t>
        </r>
        <r>
          <rPr>
            <sz val="9"/>
            <color indexed="10"/>
            <rFont val="Tahoma"/>
            <family val="2"/>
          </rPr>
          <t>"Missing" collections have been consolidated here in HMO fund (per footnote #14) …which is what the new legislation effective FY 2021 does anyway (per footnote #15)</t>
        </r>
      </text>
    </comment>
    <comment ref="N7" authorId="0" shapeId="0" xr:uid="{00000000-0006-0000-1200-000002000000}">
      <text>
        <r>
          <rPr>
            <b/>
            <sz val="9"/>
            <color indexed="81"/>
            <rFont val="Tahoma"/>
            <family val="2"/>
          </rPr>
          <t>Frank B:</t>
        </r>
        <r>
          <rPr>
            <sz val="9"/>
            <color indexed="81"/>
            <rFont val="Tahoma"/>
            <family val="2"/>
          </rPr>
          <t xml:space="preserve">
4,703,940,000</t>
        </r>
      </text>
    </comment>
    <comment ref="N8" authorId="0" shapeId="0" xr:uid="{00000000-0006-0000-1200-000003000000}">
      <text>
        <r>
          <rPr>
            <b/>
            <sz val="9"/>
            <color indexed="81"/>
            <rFont val="Tahoma"/>
            <family val="2"/>
          </rPr>
          <t>Frank B:</t>
        </r>
        <r>
          <rPr>
            <sz val="9"/>
            <color indexed="81"/>
            <rFont val="Tahoma"/>
            <family val="2"/>
          </rPr>
          <t xml:space="preserve">
4,891,193,000</t>
        </r>
      </text>
    </comment>
    <comment ref="C9" authorId="0" shapeId="0" xr:uid="{00000000-0006-0000-1200-000004000000}">
      <text>
        <r>
          <rPr>
            <b/>
            <sz val="9"/>
            <color indexed="81"/>
            <rFont val="Tahoma"/>
            <family val="2"/>
          </rPr>
          <t>Frank B:</t>
        </r>
        <r>
          <rPr>
            <sz val="9"/>
            <color indexed="81"/>
            <rFont val="Tahoma"/>
            <family val="2"/>
          </rPr>
          <t xml:space="preserve">
526,570,000</t>
        </r>
      </text>
    </comment>
    <comment ref="D9" authorId="0" shapeId="0" xr:uid="{00000000-0006-0000-1200-000005000000}">
      <text>
        <r>
          <rPr>
            <b/>
            <sz val="9"/>
            <color indexed="81"/>
            <rFont val="Tahoma"/>
            <family val="2"/>
          </rPr>
          <t>Frank B:</t>
        </r>
        <r>
          <rPr>
            <sz val="9"/>
            <color indexed="81"/>
            <rFont val="Tahoma"/>
            <family val="2"/>
          </rPr>
          <t xml:space="preserve">
Original amount = 146,680,000</t>
        </r>
      </text>
    </comment>
    <comment ref="N9" authorId="0" shapeId="0" xr:uid="{00000000-0006-0000-1200-000006000000}">
      <text>
        <r>
          <rPr>
            <b/>
            <sz val="9"/>
            <color indexed="81"/>
            <rFont val="Tahoma"/>
            <family val="2"/>
          </rPr>
          <t>Frank B:</t>
        </r>
        <r>
          <rPr>
            <sz val="9"/>
            <color indexed="81"/>
            <rFont val="Tahoma"/>
            <family val="2"/>
          </rPr>
          <t xml:space="preserve">
5,052,117,000</t>
        </r>
      </text>
    </comment>
    <comment ref="D10" authorId="0" shapeId="0" xr:uid="{00000000-0006-0000-1200-000007000000}">
      <text>
        <r>
          <rPr>
            <b/>
            <sz val="9"/>
            <color indexed="81"/>
            <rFont val="Tahoma"/>
            <family val="2"/>
          </rPr>
          <t>Frank B:</t>
        </r>
        <r>
          <rPr>
            <sz val="9"/>
            <color indexed="81"/>
            <rFont val="Tahoma"/>
            <family val="2"/>
          </rPr>
          <t xml:space="preserve">
Orginal amount = 176,786,000</t>
        </r>
      </text>
    </comment>
    <comment ref="N10" authorId="0" shapeId="0" xr:uid="{00000000-0006-0000-1200-000008000000}">
      <text>
        <r>
          <rPr>
            <b/>
            <sz val="9"/>
            <color indexed="81"/>
            <rFont val="Tahoma"/>
            <family val="2"/>
          </rPr>
          <t>Frank B:</t>
        </r>
        <r>
          <rPr>
            <sz val="9"/>
            <color indexed="81"/>
            <rFont val="Tahoma"/>
            <family val="2"/>
          </rPr>
          <t xml:space="preserve">
5,584,659,000</t>
        </r>
      </text>
    </comment>
    <comment ref="D11" authorId="0" shapeId="0" xr:uid="{00000000-0006-0000-1200-000009000000}">
      <text>
        <r>
          <rPr>
            <b/>
            <sz val="9"/>
            <color indexed="81"/>
            <rFont val="Tahoma"/>
            <family val="2"/>
          </rPr>
          <t>Frank B:</t>
        </r>
        <r>
          <rPr>
            <sz val="9"/>
            <color indexed="81"/>
            <rFont val="Tahoma"/>
            <family val="2"/>
          </rPr>
          <t xml:space="preserve">
Original amount = 174,535,000</t>
        </r>
      </text>
    </comment>
    <comment ref="N11" authorId="0" shapeId="0" xr:uid="{00000000-0006-0000-1200-00000A000000}">
      <text>
        <r>
          <rPr>
            <b/>
            <sz val="9"/>
            <color indexed="81"/>
            <rFont val="Tahoma"/>
            <family val="2"/>
          </rPr>
          <t>Frank B:</t>
        </r>
        <r>
          <rPr>
            <sz val="9"/>
            <color indexed="81"/>
            <rFont val="Tahoma"/>
            <family val="2"/>
          </rPr>
          <t xml:space="preserve">
6,001,183,000</t>
        </r>
      </text>
    </comment>
    <comment ref="B12" authorId="0" shapeId="0" xr:uid="{00000000-0006-0000-1200-00000B000000}">
      <text>
        <r>
          <rPr>
            <b/>
            <sz val="9"/>
            <color indexed="81"/>
            <rFont val="Tahoma"/>
            <family val="2"/>
          </rPr>
          <t>Frank B:</t>
        </r>
        <r>
          <rPr>
            <sz val="9"/>
            <color indexed="81"/>
            <rFont val="Tahoma"/>
            <family val="2"/>
          </rPr>
          <t xml:space="preserve">
Revised up from 3,354,561,000</t>
        </r>
      </text>
    </comment>
    <comment ref="D12" authorId="0" shapeId="0" xr:uid="{00000000-0006-0000-1200-00000C000000}">
      <text>
        <r>
          <rPr>
            <b/>
            <sz val="9"/>
            <color indexed="81"/>
            <rFont val="Tahoma"/>
            <family val="2"/>
          </rPr>
          <t>Frank B:</t>
        </r>
        <r>
          <rPr>
            <sz val="9"/>
            <color indexed="81"/>
            <rFont val="Tahoma"/>
            <family val="2"/>
          </rPr>
          <t xml:space="preserve">
Original amount = 178,770,000</t>
        </r>
      </text>
    </comment>
    <comment ref="N12" authorId="0" shapeId="0" xr:uid="{00000000-0006-0000-1200-00000D000000}">
      <text>
        <r>
          <rPr>
            <b/>
            <sz val="9"/>
            <color indexed="81"/>
            <rFont val="Tahoma"/>
            <family val="2"/>
          </rPr>
          <t>Frank B:</t>
        </r>
        <r>
          <rPr>
            <sz val="9"/>
            <color indexed="81"/>
            <rFont val="Tahoma"/>
            <family val="2"/>
          </rPr>
          <t xml:space="preserve">
6,102,204,000</t>
        </r>
      </text>
    </comment>
    <comment ref="B13" authorId="0" shapeId="0" xr:uid="{00000000-0006-0000-1200-00000E000000}">
      <text>
        <r>
          <rPr>
            <b/>
            <sz val="9"/>
            <color indexed="81"/>
            <rFont val="Tahoma"/>
            <family val="2"/>
          </rPr>
          <t>Frank B:</t>
        </r>
        <r>
          <rPr>
            <sz val="9"/>
            <color indexed="81"/>
            <rFont val="Tahoma"/>
            <family val="2"/>
          </rPr>
          <t xml:space="preserve">
Revised up from 3,458,249,000</t>
        </r>
      </text>
    </comment>
    <comment ref="D13" authorId="0" shapeId="0" xr:uid="{00000000-0006-0000-1200-00000F000000}">
      <text>
        <r>
          <rPr>
            <b/>
            <sz val="9"/>
            <color indexed="81"/>
            <rFont val="Tahoma"/>
            <family val="2"/>
          </rPr>
          <t>Frank B:</t>
        </r>
        <r>
          <rPr>
            <sz val="9"/>
            <color indexed="81"/>
            <rFont val="Tahoma"/>
            <family val="2"/>
          </rPr>
          <t xml:space="preserve">
Original amt = 186,059,000</t>
        </r>
      </text>
    </comment>
    <comment ref="N13" authorId="0" shapeId="0" xr:uid="{00000000-0006-0000-1200-000010000000}">
      <text>
        <r>
          <rPr>
            <b/>
            <sz val="9"/>
            <color indexed="81"/>
            <rFont val="Tahoma"/>
            <family val="2"/>
          </rPr>
          <t>Frank B:</t>
        </r>
        <r>
          <rPr>
            <sz val="9"/>
            <color indexed="81"/>
            <rFont val="Tahoma"/>
            <family val="2"/>
          </rPr>
          <t xml:space="preserve">
6,239,509,000</t>
        </r>
      </text>
    </comment>
    <comment ref="D14" authorId="0" shapeId="0" xr:uid="{00000000-0006-0000-1200-000011000000}">
      <text>
        <r>
          <rPr>
            <b/>
            <sz val="9"/>
            <color indexed="81"/>
            <rFont val="Tahoma"/>
            <family val="2"/>
          </rPr>
          <t>Frank B:</t>
        </r>
        <r>
          <rPr>
            <sz val="9"/>
            <color indexed="81"/>
            <rFont val="Tahoma"/>
            <family val="2"/>
          </rPr>
          <t xml:space="preserve">
191,759,000=orig amt</t>
        </r>
      </text>
    </comment>
    <comment ref="G14" authorId="0" shapeId="0" xr:uid="{00000000-0006-0000-1200-000012000000}">
      <text>
        <r>
          <rPr>
            <b/>
            <sz val="9"/>
            <color indexed="81"/>
            <rFont val="Tahoma"/>
            <family val="2"/>
          </rPr>
          <t>Frank B:</t>
        </r>
        <r>
          <rPr>
            <sz val="9"/>
            <color indexed="81"/>
            <rFont val="Tahoma"/>
            <family val="2"/>
          </rPr>
          <t xml:space="preserve">
263,031,000=orig amt
</t>
        </r>
      </text>
    </comment>
    <comment ref="H14" authorId="0" shapeId="0" xr:uid="{00000000-0006-0000-1200-000013000000}">
      <text>
        <r>
          <rPr>
            <b/>
            <sz val="9"/>
            <color indexed="81"/>
            <rFont val="Tahoma"/>
            <family val="2"/>
          </rPr>
          <t>Frank B:</t>
        </r>
        <r>
          <rPr>
            <sz val="9"/>
            <color indexed="81"/>
            <rFont val="Tahoma"/>
            <family val="2"/>
          </rPr>
          <t xml:space="preserve">
139,640,000=orig amt</t>
        </r>
      </text>
    </comment>
    <comment ref="D15" authorId="0" shapeId="0" xr:uid="{00000000-0006-0000-1200-000014000000}">
      <text>
        <r>
          <rPr>
            <b/>
            <sz val="9"/>
            <color indexed="81"/>
            <rFont val="Tahoma"/>
            <family val="2"/>
          </rPr>
          <t>Frank B:</t>
        </r>
        <r>
          <rPr>
            <sz val="9"/>
            <color indexed="81"/>
            <rFont val="Tahoma"/>
            <family val="2"/>
          </rPr>
          <t xml:space="preserve">
</t>
        </r>
        <r>
          <rPr>
            <sz val="9"/>
            <color indexed="10"/>
            <rFont val="Tahoma"/>
            <family val="2"/>
          </rPr>
          <t>202,603,000 orig sum
=188,570,036.52
+14,033,366.21</t>
        </r>
      </text>
    </comment>
    <comment ref="G15" authorId="0" shapeId="0" xr:uid="{00000000-0006-0000-1200-000015000000}">
      <text>
        <r>
          <rPr>
            <b/>
            <sz val="9"/>
            <color indexed="81"/>
            <rFont val="Tahoma"/>
            <family val="2"/>
          </rPr>
          <t>Frank B:</t>
        </r>
        <r>
          <rPr>
            <sz val="9"/>
            <color indexed="81"/>
            <rFont val="Tahoma"/>
            <family val="2"/>
          </rPr>
          <t xml:space="preserve">
</t>
        </r>
        <r>
          <rPr>
            <sz val="9"/>
            <color indexed="10"/>
            <rFont val="Tahoma"/>
            <family val="2"/>
          </rPr>
          <t>268,747,998.96
=orig amt</t>
        </r>
      </text>
    </comment>
    <comment ref="H15" authorId="0" shapeId="0" xr:uid="{00000000-0006-0000-1200-000016000000}">
      <text>
        <r>
          <rPr>
            <b/>
            <sz val="9"/>
            <color indexed="81"/>
            <rFont val="Tahoma"/>
            <family val="2"/>
          </rPr>
          <t>Frank B:</t>
        </r>
        <r>
          <rPr>
            <sz val="9"/>
            <color indexed="81"/>
            <rFont val="Tahoma"/>
            <family val="2"/>
          </rPr>
          <t xml:space="preserve">
142,864,493.59
=orig amount</t>
        </r>
      </text>
    </comment>
    <comment ref="I15" authorId="0" shapeId="0" xr:uid="{00000000-0006-0000-1200-000017000000}">
      <text>
        <r>
          <rPr>
            <b/>
            <sz val="9"/>
            <color indexed="81"/>
            <rFont val="Tahoma"/>
            <family val="2"/>
          </rPr>
          <t>Frank B:</t>
        </r>
        <r>
          <rPr>
            <sz val="9"/>
            <color indexed="81"/>
            <rFont val="Tahoma"/>
            <family val="2"/>
          </rPr>
          <t xml:space="preserve">
</t>
        </r>
        <r>
          <rPr>
            <sz val="9"/>
            <color indexed="10"/>
            <rFont val="Tahoma"/>
            <family val="2"/>
          </rPr>
          <t xml:space="preserve">Original sum 22,731,000
=11363775.22
+11366175.1
+520.6
+505.48
</t>
        </r>
      </text>
    </comment>
    <comment ref="L32" authorId="0" shapeId="0" xr:uid="{00000000-0006-0000-1200-000018000000}">
      <text>
        <r>
          <rPr>
            <b/>
            <sz val="9"/>
            <color indexed="81"/>
            <rFont val="Tahoma"/>
            <family val="2"/>
          </rPr>
          <t>Frank B:</t>
        </r>
        <r>
          <rPr>
            <sz val="9"/>
            <color indexed="81"/>
            <rFont val="Tahoma"/>
            <family val="2"/>
          </rPr>
          <t xml:space="preserve">
</t>
        </r>
        <r>
          <rPr>
            <sz val="9"/>
            <color indexed="10"/>
            <rFont val="Tahoma"/>
            <family val="2"/>
          </rPr>
          <t>These new footnotes may need review?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Frank B</author>
  </authors>
  <commentList>
    <comment ref="C5" authorId="0" shapeId="0" xr:uid="{00000000-0006-0000-1300-000001000000}">
      <text>
        <r>
          <rPr>
            <b/>
            <sz val="9"/>
            <color indexed="81"/>
            <rFont val="Tahoma"/>
            <family val="2"/>
          </rPr>
          <t>Frank B:</t>
        </r>
        <r>
          <rPr>
            <sz val="9"/>
            <color indexed="81"/>
            <rFont val="Tahoma"/>
            <family val="2"/>
          </rPr>
          <t xml:space="preserve">
</t>
        </r>
        <r>
          <rPr>
            <sz val="9"/>
            <color indexed="10"/>
            <rFont val="Tahoma"/>
            <family val="2"/>
          </rPr>
          <t>Per Kristin's suggestion, this column would consolidate transportation funds, with breakout columns eliminated to right</t>
        </r>
      </text>
    </comment>
    <comment ref="E5" authorId="0" shapeId="0" xr:uid="{00000000-0006-0000-1300-000002000000}">
      <text>
        <r>
          <rPr>
            <b/>
            <sz val="9"/>
            <color indexed="81"/>
            <rFont val="Tahoma"/>
            <family val="2"/>
          </rPr>
          <t>Frank B:</t>
        </r>
        <r>
          <rPr>
            <sz val="9"/>
            <color indexed="81"/>
            <rFont val="Tahoma"/>
            <family val="2"/>
          </rPr>
          <t xml:space="preserve">
</t>
        </r>
        <r>
          <rPr>
            <sz val="9"/>
            <color indexed="10"/>
            <rFont val="Tahoma"/>
            <family val="2"/>
          </rPr>
          <t xml:space="preserve">"Missing" deposits to the HMO fund have been added (per footnote #13) 
I am concluding that these missed amounts represented errors… </t>
        </r>
      </text>
    </comment>
    <comment ref="P7" authorId="0" shapeId="0" xr:uid="{00000000-0006-0000-1300-000003000000}">
      <text>
        <r>
          <rPr>
            <b/>
            <sz val="9"/>
            <color indexed="81"/>
            <rFont val="Tahoma"/>
            <family val="2"/>
          </rPr>
          <t>Frank B:</t>
        </r>
        <r>
          <rPr>
            <sz val="9"/>
            <color indexed="81"/>
            <rFont val="Tahoma"/>
            <family val="2"/>
          </rPr>
          <t xml:space="preserve">
4,703,940,000</t>
        </r>
      </text>
    </comment>
    <comment ref="P8" authorId="0" shapeId="0" xr:uid="{00000000-0006-0000-1300-000004000000}">
      <text>
        <r>
          <rPr>
            <b/>
            <sz val="9"/>
            <color indexed="81"/>
            <rFont val="Tahoma"/>
            <family val="2"/>
          </rPr>
          <t>Frank B:</t>
        </r>
        <r>
          <rPr>
            <sz val="9"/>
            <color indexed="81"/>
            <rFont val="Tahoma"/>
            <family val="2"/>
          </rPr>
          <t xml:space="preserve">
4,891,193,000</t>
        </r>
      </text>
    </comment>
    <comment ref="P9" authorId="0" shapeId="0" xr:uid="{00000000-0006-0000-1300-000005000000}">
      <text>
        <r>
          <rPr>
            <b/>
            <sz val="9"/>
            <color indexed="81"/>
            <rFont val="Tahoma"/>
            <family val="2"/>
          </rPr>
          <t>Frank B:</t>
        </r>
        <r>
          <rPr>
            <sz val="9"/>
            <color indexed="81"/>
            <rFont val="Tahoma"/>
            <family val="2"/>
          </rPr>
          <t xml:space="preserve">
5,052,117,000</t>
        </r>
      </text>
    </comment>
    <comment ref="P10" authorId="0" shapeId="0" xr:uid="{00000000-0006-0000-1300-000006000000}">
      <text>
        <r>
          <rPr>
            <b/>
            <sz val="9"/>
            <color indexed="81"/>
            <rFont val="Tahoma"/>
            <family val="2"/>
          </rPr>
          <t>Frank B:</t>
        </r>
        <r>
          <rPr>
            <sz val="9"/>
            <color indexed="81"/>
            <rFont val="Tahoma"/>
            <family val="2"/>
          </rPr>
          <t xml:space="preserve">
5,584,659,000</t>
        </r>
      </text>
    </comment>
    <comment ref="P11" authorId="0" shapeId="0" xr:uid="{00000000-0006-0000-1300-000007000000}">
      <text>
        <r>
          <rPr>
            <b/>
            <sz val="9"/>
            <color indexed="81"/>
            <rFont val="Tahoma"/>
            <family val="2"/>
          </rPr>
          <t>Frank B:</t>
        </r>
        <r>
          <rPr>
            <sz val="9"/>
            <color indexed="81"/>
            <rFont val="Tahoma"/>
            <family val="2"/>
          </rPr>
          <t xml:space="preserve">
6,001,183,000</t>
        </r>
      </text>
    </comment>
    <comment ref="B12" authorId="0" shapeId="0" xr:uid="{00000000-0006-0000-1300-000008000000}">
      <text>
        <r>
          <rPr>
            <b/>
            <sz val="9"/>
            <color indexed="81"/>
            <rFont val="Tahoma"/>
            <family val="2"/>
          </rPr>
          <t>Frank B:</t>
        </r>
        <r>
          <rPr>
            <sz val="9"/>
            <color indexed="81"/>
            <rFont val="Tahoma"/>
            <family val="2"/>
          </rPr>
          <t xml:space="preserve">
Revised up from 3,354,561,000</t>
        </r>
      </text>
    </comment>
    <comment ref="P12" authorId="0" shapeId="0" xr:uid="{00000000-0006-0000-1300-000009000000}">
      <text>
        <r>
          <rPr>
            <b/>
            <sz val="9"/>
            <color indexed="81"/>
            <rFont val="Tahoma"/>
            <family val="2"/>
          </rPr>
          <t>Frank B:</t>
        </r>
        <r>
          <rPr>
            <sz val="9"/>
            <color indexed="81"/>
            <rFont val="Tahoma"/>
            <family val="2"/>
          </rPr>
          <t xml:space="preserve">
6,102,204,000</t>
        </r>
      </text>
    </comment>
    <comment ref="B13" authorId="0" shapeId="0" xr:uid="{00000000-0006-0000-1300-00000A000000}">
      <text>
        <r>
          <rPr>
            <b/>
            <sz val="9"/>
            <color indexed="81"/>
            <rFont val="Tahoma"/>
            <family val="2"/>
          </rPr>
          <t>Frank B:</t>
        </r>
        <r>
          <rPr>
            <sz val="9"/>
            <color indexed="81"/>
            <rFont val="Tahoma"/>
            <family val="2"/>
          </rPr>
          <t xml:space="preserve">
Revised up from 3,458,249,000</t>
        </r>
      </text>
    </comment>
    <comment ref="P13" authorId="0" shapeId="0" xr:uid="{00000000-0006-0000-1300-00000B000000}">
      <text>
        <r>
          <rPr>
            <b/>
            <sz val="9"/>
            <color indexed="81"/>
            <rFont val="Tahoma"/>
            <family val="2"/>
          </rPr>
          <t>Frank B:</t>
        </r>
        <r>
          <rPr>
            <sz val="9"/>
            <color indexed="81"/>
            <rFont val="Tahoma"/>
            <family val="2"/>
          </rPr>
          <t xml:space="preserve">
6,239,509,000</t>
        </r>
      </text>
    </comment>
    <comment ref="H14" authorId="0" shapeId="0" xr:uid="{00000000-0006-0000-1300-00000C000000}">
      <text>
        <r>
          <rPr>
            <b/>
            <sz val="9"/>
            <color indexed="81"/>
            <rFont val="Tahoma"/>
            <family val="2"/>
          </rPr>
          <t>Frank B:</t>
        </r>
        <r>
          <rPr>
            <sz val="9"/>
            <color indexed="81"/>
            <rFont val="Tahoma"/>
            <family val="2"/>
          </rPr>
          <t xml:space="preserve">
263,031,000=orig amt
</t>
        </r>
      </text>
    </comment>
    <comment ref="I14" authorId="0" shapeId="0" xr:uid="{00000000-0006-0000-1300-00000D000000}">
      <text>
        <r>
          <rPr>
            <b/>
            <sz val="9"/>
            <color indexed="81"/>
            <rFont val="Tahoma"/>
            <family val="2"/>
          </rPr>
          <t>Frank B:</t>
        </r>
        <r>
          <rPr>
            <sz val="9"/>
            <color indexed="81"/>
            <rFont val="Tahoma"/>
            <family val="2"/>
          </rPr>
          <t xml:space="preserve">
139,640,000=orig amt</t>
        </r>
      </text>
    </comment>
    <comment ref="P14" authorId="0" shapeId="0" xr:uid="{00000000-0006-0000-1300-00000E000000}">
      <text>
        <r>
          <rPr>
            <b/>
            <sz val="9"/>
            <color indexed="81"/>
            <rFont val="Tahoma"/>
            <family val="2"/>
          </rPr>
          <t>Frank B:</t>
        </r>
        <r>
          <rPr>
            <sz val="9"/>
            <color indexed="81"/>
            <rFont val="Tahoma"/>
            <family val="2"/>
          </rPr>
          <t xml:space="preserve">
6,409,139,000</t>
        </r>
      </text>
    </comment>
    <comment ref="H15" authorId="0" shapeId="0" xr:uid="{00000000-0006-0000-1300-00000F000000}">
      <text>
        <r>
          <rPr>
            <b/>
            <sz val="9"/>
            <color indexed="81"/>
            <rFont val="Tahoma"/>
            <family val="2"/>
          </rPr>
          <t>Frank B:</t>
        </r>
        <r>
          <rPr>
            <sz val="9"/>
            <color indexed="81"/>
            <rFont val="Tahoma"/>
            <family val="2"/>
          </rPr>
          <t xml:space="preserve">
</t>
        </r>
        <r>
          <rPr>
            <sz val="9"/>
            <color indexed="10"/>
            <rFont val="Tahoma"/>
            <family val="2"/>
          </rPr>
          <t>268,747,998.96
=orig amt</t>
        </r>
      </text>
    </comment>
    <comment ref="I15" authorId="0" shapeId="0" xr:uid="{00000000-0006-0000-1300-000010000000}">
      <text>
        <r>
          <rPr>
            <b/>
            <sz val="9"/>
            <color indexed="81"/>
            <rFont val="Tahoma"/>
            <family val="2"/>
          </rPr>
          <t>Frank B:</t>
        </r>
        <r>
          <rPr>
            <sz val="9"/>
            <color indexed="81"/>
            <rFont val="Tahoma"/>
            <family val="2"/>
          </rPr>
          <t xml:space="preserve">
142,864,493.59
=orig amount</t>
        </r>
      </text>
    </comment>
    <comment ref="P15" authorId="0" shapeId="0" xr:uid="{00000000-0006-0000-1300-000011000000}">
      <text>
        <r>
          <rPr>
            <b/>
            <sz val="9"/>
            <color indexed="81"/>
            <rFont val="Tahoma"/>
            <family val="2"/>
          </rPr>
          <t>Frank B:</t>
        </r>
        <r>
          <rPr>
            <sz val="9"/>
            <color indexed="81"/>
            <rFont val="Tahoma"/>
            <family val="2"/>
          </rPr>
          <t xml:space="preserve">
6,921,512,000</t>
        </r>
      </text>
    </comment>
  </commentList>
</comments>
</file>

<file path=xl/sharedStrings.xml><?xml version="1.0" encoding="utf-8"?>
<sst xmlns="http://schemas.openxmlformats.org/spreadsheetml/2006/main" count="1329" uniqueCount="558">
  <si>
    <t>Notes:</t>
  </si>
  <si>
    <t>General Fund</t>
  </si>
  <si>
    <t>Total</t>
  </si>
  <si>
    <t>Note:</t>
  </si>
  <si>
    <t>Amount</t>
  </si>
  <si>
    <t>Tax</t>
  </si>
  <si>
    <t>County</t>
  </si>
  <si>
    <t>Total Counties</t>
  </si>
  <si>
    <t>City</t>
  </si>
  <si>
    <t xml:space="preserve">Franklin </t>
  </si>
  <si>
    <t xml:space="preserve">Roanoke </t>
  </si>
  <si>
    <t>Virginia Beach</t>
  </si>
  <si>
    <t>Total Cities</t>
  </si>
  <si>
    <t>Aggregate</t>
  </si>
  <si>
    <t>Taxable</t>
  </si>
  <si>
    <t>State and Local Retail Sales and Use Tax Net Revenue Collections</t>
  </si>
  <si>
    <t>State Sales and Use Tax</t>
  </si>
  <si>
    <t>Local</t>
  </si>
  <si>
    <t>-</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</si>
  <si>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</si>
  <si>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</si>
  <si>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</si>
  <si>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</si>
  <si>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</si>
  <si>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</si>
  <si>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</si>
  <si>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</si>
  <si>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</si>
  <si>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</si>
  <si>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</si>
  <si>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Hanover </t>
  </si>
  <si>
    <t xml:space="preserve">Augusta </t>
  </si>
  <si>
    <t xml:space="preserve">Henrico </t>
  </si>
  <si>
    <t xml:space="preserve">Bath </t>
  </si>
  <si>
    <t xml:space="preserve">Henry </t>
  </si>
  <si>
    <t xml:space="preserve">Highland </t>
  </si>
  <si>
    <t xml:space="preserve">Bland </t>
  </si>
  <si>
    <t xml:space="preserve">Isle of Wight </t>
  </si>
  <si>
    <t xml:space="preserve">Botetourt </t>
  </si>
  <si>
    <t xml:space="preserve">Brunswick </t>
  </si>
  <si>
    <t xml:space="preserve">King and Queen </t>
  </si>
  <si>
    <t xml:space="preserve">Buchanan </t>
  </si>
  <si>
    <t xml:space="preserve">King George </t>
  </si>
  <si>
    <t xml:space="preserve">Buckingham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</si>
  <si>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</si>
  <si>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</si>
  <si>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</si>
  <si>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</si>
  <si>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</si>
  <si>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</si>
  <si>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</si>
  <si>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</si>
  <si>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</si>
  <si>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</si>
  <si>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</si>
  <si>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</si>
  <si>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</si>
  <si>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</si>
  <si>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</si>
  <si>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</si>
  <si>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</si>
  <si>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</si>
  <si>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</si>
  <si>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</si>
  <si>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</si>
  <si>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</si>
  <si>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</si>
  <si>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</si>
  <si>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</si>
  <si>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</si>
  <si>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</si>
  <si>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</si>
  <si>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</si>
  <si>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</si>
  <si>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</si>
  <si>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</si>
  <si>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</si>
  <si>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</si>
  <si>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</si>
  <si>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</si>
  <si>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</si>
  <si>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</si>
  <si>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</si>
  <si>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</si>
  <si>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</si>
  <si>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</si>
  <si>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</si>
  <si>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</si>
  <si>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</si>
  <si>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</si>
  <si>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</si>
  <si>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</si>
  <si>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</si>
  <si>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</si>
  <si>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Rockbridge </t>
  </si>
  <si>
    <t xml:space="preserve">Rockingham </t>
  </si>
  <si>
    <t xml:space="preserve">Fredericksburg </t>
  </si>
  <si>
    <t xml:space="preserve">Russell </t>
  </si>
  <si>
    <t xml:space="preserve">Galax </t>
  </si>
  <si>
    <t xml:space="preserve">Scott </t>
  </si>
  <si>
    <t xml:space="preserve">Shenandoah </t>
  </si>
  <si>
    <t xml:space="preserve">Smyth </t>
  </si>
  <si>
    <t xml:space="preserve">Hopewell </t>
  </si>
  <si>
    <t xml:space="preserve">Southampton </t>
  </si>
  <si>
    <t xml:space="preserve">Spotsylvania </t>
  </si>
  <si>
    <t xml:space="preserve">Lynchburg </t>
  </si>
  <si>
    <t xml:space="preserve">Stafford </t>
  </si>
  <si>
    <t xml:space="preserve">Surry </t>
  </si>
  <si>
    <t xml:space="preserve">Sussex </t>
  </si>
  <si>
    <t xml:space="preserve">Martinsville </t>
  </si>
  <si>
    <t xml:space="preserve">Tazewell </t>
  </si>
  <si>
    <t xml:space="preserve">Newport News </t>
  </si>
  <si>
    <t xml:space="preserve">Warren </t>
  </si>
  <si>
    <t xml:space="preserve">Norfolk </t>
  </si>
  <si>
    <t xml:space="preserve">Washington </t>
  </si>
  <si>
    <t xml:space="preserve">Westmoreland </t>
  </si>
  <si>
    <t xml:space="preserve">Wise </t>
  </si>
  <si>
    <t xml:space="preserve">Wythe </t>
  </si>
  <si>
    <t xml:space="preserve">York </t>
  </si>
  <si>
    <t xml:space="preserve">Radford </t>
  </si>
  <si>
    <t xml:space="preserve">Salem </t>
  </si>
  <si>
    <t xml:space="preserve">Staunton </t>
  </si>
  <si>
    <t xml:space="preserve">Suffolk </t>
  </si>
  <si>
    <t xml:space="preserve">Waynesboro </t>
  </si>
  <si>
    <t xml:space="preserve">Bristol </t>
  </si>
  <si>
    <t xml:space="preserve">Buena Vista </t>
  </si>
  <si>
    <t xml:space="preserve">Winchester </t>
  </si>
  <si>
    <t xml:space="preserve">Charlottesville </t>
  </si>
  <si>
    <t>Table 4.1</t>
  </si>
  <si>
    <t>Joint</t>
  </si>
  <si>
    <t>Returns</t>
  </si>
  <si>
    <t>Itemized</t>
  </si>
  <si>
    <t>Standard</t>
  </si>
  <si>
    <t>Exemptions</t>
  </si>
  <si>
    <t>Deductions</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</si>
  <si>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</si>
  <si>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</si>
  <si>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</si>
  <si>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</si>
  <si>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</si>
  <si>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</si>
  <si>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</si>
  <si>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</si>
  <si>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</si>
  <si>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</si>
  <si>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</si>
  <si>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</si>
  <si>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</si>
  <si>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</si>
  <si>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</si>
  <si>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</si>
  <si>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</si>
  <si>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</si>
  <si>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</si>
  <si>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</si>
  <si>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</si>
  <si>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</si>
  <si>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</si>
  <si>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</si>
  <si>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</si>
  <si>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</si>
  <si>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</si>
  <si>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</si>
  <si>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</si>
  <si>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</si>
  <si>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</si>
  <si>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</si>
  <si>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</si>
  <si>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</si>
  <si>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</si>
  <si>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</si>
  <si>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</si>
  <si>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</si>
  <si>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</si>
  <si>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</si>
  <si>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</si>
  <si>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</si>
  <si>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</si>
  <si>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</si>
  <si>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</si>
  <si>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</si>
  <si>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</si>
  <si>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</si>
  <si>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</si>
  <si>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</si>
  <si>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</si>
  <si>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</si>
  <si>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</si>
  <si>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</si>
  <si>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</si>
  <si>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</si>
  <si>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</si>
  <si>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</si>
  <si>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</si>
  <si>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</si>
  <si>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</si>
  <si>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</si>
  <si>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</si>
  <si>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</si>
  <si>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</si>
  <si>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</si>
  <si>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</si>
  <si>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</si>
  <si>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</si>
  <si>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</si>
  <si>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</si>
  <si>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</si>
  <si>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</si>
  <si>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</si>
  <si>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</si>
  <si>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</si>
  <si>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</si>
  <si>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</si>
  <si>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</si>
  <si>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</si>
  <si>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</si>
  <si>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</si>
  <si>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</si>
  <si>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</si>
  <si>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</si>
  <si>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</si>
  <si>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</si>
  <si>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</si>
  <si>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</si>
  <si>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</si>
  <si>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</si>
  <si>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</si>
  <si>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</si>
  <si>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</si>
  <si>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</si>
  <si>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</si>
  <si>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</si>
  <si>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</si>
  <si>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</si>
  <si>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</si>
  <si>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</si>
  <si>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</si>
  <si>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</si>
  <si>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</si>
  <si>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</si>
  <si>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</si>
  <si>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</si>
  <si>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</si>
  <si>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</si>
  <si>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</si>
  <si>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</si>
  <si>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</si>
  <si>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</si>
  <si>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</si>
  <si>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</si>
  <si>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</si>
  <si>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</si>
  <si>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</si>
  <si>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</si>
  <si>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</si>
  <si>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</si>
  <si>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</si>
  <si>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</si>
  <si>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</si>
  <si>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</si>
  <si>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</si>
  <si>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</si>
  <si>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</si>
  <si>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 xml:space="preserve">Virginia Beach </t>
  </si>
  <si>
    <r>
      <t>Unassigned</t>
    </r>
    <r>
      <rPr>
        <sz val="10"/>
        <rFont val="Arial"/>
        <family val="2"/>
      </rPr>
      <t>*</t>
    </r>
  </si>
  <si>
    <t>Table 1.6</t>
  </si>
  <si>
    <t>Filing Status</t>
  </si>
  <si>
    <t>Number</t>
  </si>
  <si>
    <t>Individual</t>
  </si>
  <si>
    <t>Table 1.6, continued</t>
  </si>
  <si>
    <t>Table 6.1</t>
  </si>
  <si>
    <t>Bedford County</t>
  </si>
  <si>
    <t>Fairfax County</t>
  </si>
  <si>
    <t>1.  Bedford County data includes data from the City of Bedford- which reverted to a town, effective July 1, 2013.</t>
  </si>
  <si>
    <t>Separately</t>
  </si>
  <si>
    <t xml:space="preserve">Married Filing </t>
  </si>
  <si>
    <t>Exemptions, Standard and Itemized Deductions, and Number of Returns by Filing Status/Locality</t>
  </si>
  <si>
    <t>Table 6.2</t>
  </si>
  <si>
    <t>FMV Land</t>
  </si>
  <si>
    <t>FMV Taxable Land</t>
  </si>
  <si>
    <t>FMV Structures</t>
  </si>
  <si>
    <t>Total FMV</t>
  </si>
  <si>
    <t>Total Taxable FMV</t>
  </si>
  <si>
    <t>Local Levy</t>
  </si>
  <si>
    <t>Reporting Year</t>
  </si>
  <si>
    <t xml:space="preserve">Bedford </t>
  </si>
  <si>
    <t>Table 6.2, continued</t>
  </si>
  <si>
    <t xml:space="preserve">Harrisonburg  </t>
  </si>
  <si>
    <t xml:space="preserve">Lexington  </t>
  </si>
  <si>
    <t xml:space="preserve">Manassas  </t>
  </si>
  <si>
    <t xml:space="preserve">Norton  </t>
  </si>
  <si>
    <t xml:space="preserve">Williamsburg  </t>
  </si>
  <si>
    <t>1. The data in this table are reported as certified by local Commissioners of the Revenue and Assessors.</t>
  </si>
  <si>
    <t>2. Levies shown do not include penalties and interest collected.</t>
  </si>
  <si>
    <r>
      <t>3. Taxable fair market value is the total fair market of real estate minus the special assessment for land preservation (</t>
    </r>
    <r>
      <rPr>
        <i/>
        <sz val="9"/>
        <rFont val="Arial"/>
        <family val="2"/>
      </rPr>
      <t>Va. Code §</t>
    </r>
    <r>
      <rPr>
        <sz val="9"/>
        <rFont val="Arial"/>
        <family val="2"/>
      </rPr>
      <t xml:space="preserve"> 58.1-3230).</t>
    </r>
  </si>
  <si>
    <t>4. The taxable fair market value is equal to the total fair market value for localities which do not have a special assessment for land preservation.</t>
  </si>
  <si>
    <t xml:space="preserve">5. Bedford County data includes data from the City of Bedford- which reverted to a town, effective July 1, 2013.  </t>
  </si>
  <si>
    <t xml:space="preserve">6. For a few counties, the data may also include the data for towns that have their own school divisions. </t>
  </si>
  <si>
    <t>Table 6.3</t>
  </si>
  <si>
    <t>Taxes Lost</t>
  </si>
  <si>
    <t>Fair Market Value</t>
  </si>
  <si>
    <t>Fair Market Value Tax Exempt Real Estate</t>
  </si>
  <si>
    <t>(Real Estate and</t>
  </si>
  <si>
    <t>Tax Exempt to</t>
  </si>
  <si>
    <t>Due to</t>
  </si>
  <si>
    <t>Real Estate</t>
  </si>
  <si>
    <t>Government</t>
  </si>
  <si>
    <t>Non-Government</t>
  </si>
  <si>
    <t>Total Tax Exempt</t>
  </si>
  <si>
    <t>Tax Exempt)</t>
  </si>
  <si>
    <t>Table 6.3, continued</t>
  </si>
  <si>
    <t xml:space="preserve">2. Bedford County data includes data from the City of Bedford- which reverted to a town, effective July 1, 2013. </t>
  </si>
  <si>
    <t xml:space="preserve">3. For a few counties, the data may also include the data for towns that have their own school divisions. </t>
  </si>
  <si>
    <t>Table 6.4</t>
  </si>
  <si>
    <t>Tangible Personal Property, Machinery and Tools, Merchants' Capital, and Public Service Corporations</t>
  </si>
  <si>
    <t>Tangible Personal Property</t>
  </si>
  <si>
    <t>Machinery and Tools</t>
  </si>
  <si>
    <t>Merchants' Capital</t>
  </si>
  <si>
    <t>Public Service Corporations</t>
  </si>
  <si>
    <t>Values</t>
  </si>
  <si>
    <t>Levies</t>
  </si>
  <si>
    <t>Table 6.4, continued</t>
  </si>
  <si>
    <t>2. Data are based on information provided by the local Commissioners of the Revenue and Assessors.</t>
  </si>
  <si>
    <t>3. Tangible personal property includes motor vehicles, watercraft, aircraft, farm animals and machinery, business property, household goods, etc.</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</si>
  <si>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</si>
  <si>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</si>
  <si>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</si>
  <si>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 xml:space="preserve">8. Bedford County data includes data from the City of Bedford- which reverted to a town, effective July 1, 2013. </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</si>
  <si>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</si>
  <si>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</si>
  <si>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</si>
  <si>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</si>
  <si>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</si>
  <si>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</si>
  <si>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</si>
  <si>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</si>
  <si>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</si>
  <si>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</si>
  <si>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</si>
  <si>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</si>
  <si>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</si>
  <si>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</si>
  <si>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1.Average tax rate is computed as the aggregate levy for all counties and cities divided by the aggregate assessed value for all counties and cities.</t>
  </si>
  <si>
    <t xml:space="preserve">n/b: pulled updated values from revised annual report so wldnt match FY17 annual report </t>
  </si>
  <si>
    <t>2018 - 2019</t>
  </si>
  <si>
    <t>Falls Church*</t>
  </si>
  <si>
    <t>Portsmouth*</t>
  </si>
  <si>
    <t xml:space="preserve">4. Some localities exempt certain categories from taxation. For a few counties, the data may also include the data for towns that have their own school divisions. </t>
  </si>
  <si>
    <t>Real Estate Fair Market Value (FMV), Fair Market Value (Taxable), and Local Levy by Locality - Tax Year 2019</t>
  </si>
  <si>
    <t>Comparison of Tax Exempt Value to Total Fair Market Value (FMV) of Real Estate by Locality - Tax Year 2019</t>
  </si>
  <si>
    <t>Assessed Values and Levies by Locality - Tax Year 2019</t>
  </si>
  <si>
    <t xml:space="preserve">* Locality did not submit requested data for Tax Year 2019 and as such the locality's Tax Year 2018 data is being reported.  </t>
  </si>
  <si>
    <t>2019 - 2020</t>
  </si>
  <si>
    <t xml:space="preserve">Fairfax City </t>
  </si>
  <si>
    <t>Poquoson*</t>
  </si>
  <si>
    <t>Petersburg*</t>
  </si>
  <si>
    <t>Manassas Park*</t>
  </si>
  <si>
    <t>Hampton*</t>
  </si>
  <si>
    <t>Alexandria*</t>
  </si>
  <si>
    <t>James City*</t>
  </si>
  <si>
    <t>Arlington*</t>
  </si>
  <si>
    <t>Richmond*</t>
  </si>
  <si>
    <t>Taxable Year 2019</t>
  </si>
  <si>
    <r>
      <t>Notes:</t>
    </r>
    <r>
      <rPr>
        <sz val="10"/>
        <color theme="0"/>
        <rFont val="Arial Narrow"/>
        <family val="2"/>
      </rPr>
      <t xml:space="preserve"> (check footnotes if changes needed)</t>
    </r>
  </si>
  <si>
    <t>Central VA Region</t>
  </si>
  <si>
    <t>Historic Triangle</t>
  </si>
  <si>
    <t xml:space="preserve">Northern Virginia Region </t>
  </si>
  <si>
    <t xml:space="preserve">Hampton Roads 
Region </t>
  </si>
  <si>
    <t>General 
Fund</t>
  </si>
  <si>
    <t>Subtotal 
State</t>
  </si>
  <si>
    <t>Local 
Option</t>
  </si>
  <si>
    <t>Public Education SOQ / Real Estate Property Tax Relief</t>
  </si>
  <si>
    <t>Total 
State and Local</t>
  </si>
  <si>
    <t>Fiscal 
Year</t>
  </si>
  <si>
    <t>State subtotal</t>
  </si>
  <si>
    <t>Local option</t>
  </si>
  <si>
    <t>State + Local</t>
  </si>
  <si>
    <t>`</t>
  </si>
  <si>
    <t>11. Effective FY 2010, dealers with annual taxable sales above a $1 million threshold are required to make a June payment equal to 90% of their sales and use tax liability for the previous June. For the payment due June 2021, the threshold was $10 million of annual taxable sales.</t>
  </si>
  <si>
    <t>Diff %</t>
  </si>
  <si>
    <t>Annual Report</t>
  </si>
  <si>
    <t>TAX data</t>
  </si>
  <si>
    <t>FY</t>
  </si>
  <si>
    <t>SUT totals from:</t>
  </si>
  <si>
    <t>prior Annual Report data</t>
  </si>
  <si>
    <t>2019-2020</t>
  </si>
  <si>
    <t>1. A local license tax may be imposed on gross receipts under Va. Code § 58.1-3706.</t>
  </si>
  <si>
    <t>Data source: Revenue Status Report RGL008 from Cardinal financial reporting system, Commonwealth of Virginia</t>
  </si>
  <si>
    <t xml:space="preserve">10. Effective July 1, 2018, a new state tax of 1.0% was imposed on sales made in the Historic Triangle Region in the City of  Williamsburg and the counties of James City and York, with the exception of food purchased for human consumption. </t>
  </si>
  <si>
    <t xml:space="preserve"> 9. Effective July 1, 2013, a new state tax of 0.7% was imposed on localities in Northern Virginia region and Hampton Roads region.</t>
  </si>
  <si>
    <t xml:space="preserve"> 1. The sales and use tax on aircraft and on watercraft are reported separately in Tables 5.1 and 5.2, respectively.</t>
  </si>
  <si>
    <t xml:space="preserve"> 2. The sales and use tax on motor vehicles is administered by the Department of Motor Vehicles and is not reported here.</t>
  </si>
  <si>
    <t xml:space="preserve"> 3. Revenues of a 1% tax of the 4.3% state tax is returned to localities for education, based on each locality's school-age population.</t>
  </si>
  <si>
    <t xml:space="preserve"> 4. Revenues of a 1/2% tax of the 4.3% state tax is allocated to the Transportation Trust Fund for use by the Commonwealth Transportation Board.</t>
  </si>
  <si>
    <t xml:space="preserve"> 5. The local option tax of 1% is distributed to localities based on point of sale.  Local tax collections are net of all adjustments and costs of collection.</t>
  </si>
  <si>
    <t xml:space="preserve"> 6. Revenues of a 3/8% tax of the 4.3% state tax is allocated to the Public Education Standards of Quality/Local Real Estate Property Tax Relief Fund.</t>
  </si>
  <si>
    <t xml:space="preserve"> 7. On January 1, 2000, the state tax on unprepared food for human consumption was reduced from 3.5 % to 3.0 % and then reduced to 1.5 % on July 1, 2005.</t>
  </si>
  <si>
    <t xml:space="preserve"> 8. Effective July 1, 2013, the state tax was increased from 4% to 4.3%. Of the 0.3% increase, 0.175% goes to Highway Maintenance Operating Fund, 0.05% goes to Intercity Passenger Rail and 0.075% goes to Commonwealth Mass Transit Fund. </t>
  </si>
  <si>
    <t xml:space="preserve">12. Prior to FY 2017, the Commonwealth Accounting and Reporting System (CARS) was the data source for net revenue collections. Effective with FY 2017, the Revenue Status Report from the Cardinal financial system is the data source for net revenue collections. </t>
  </si>
  <si>
    <t>13. Effective July 1, 2019, the sales and use tax was extended to include remote sellers without a physical presence in the state. States were given the ability to do so by the U.S. Supreme Court's "Wayfair" decision of June 21, 2018</t>
  </si>
  <si>
    <t>14. For FY 2020 and prior years, the HMO fund amounts have been adjusted to include certain SUT revenue deposited in the Commonwealth Transportation Fund plus all other SUT revenue deposited in the HMO fund.</t>
  </si>
  <si>
    <r>
      <t xml:space="preserve">Highway  Maintenance Operating Fund </t>
    </r>
    <r>
      <rPr>
        <b/>
        <sz val="9"/>
        <color rgb="FFFF0000"/>
        <rFont val="Calibri"/>
        <family val="2"/>
      </rPr>
      <t>¹⁴ ¹⁵</t>
    </r>
  </si>
  <si>
    <r>
      <t>Transportation Trust Fund</t>
    </r>
    <r>
      <rPr>
        <b/>
        <sz val="9"/>
        <color rgb="FFFF0000"/>
        <rFont val="Arial"/>
        <family val="2"/>
      </rPr>
      <t xml:space="preserve"> ¹</t>
    </r>
    <r>
      <rPr>
        <b/>
        <sz val="9"/>
        <color rgb="FFFF0000"/>
        <rFont val="Calibri"/>
        <family val="2"/>
      </rPr>
      <t>⁵</t>
    </r>
  </si>
  <si>
    <r>
      <t>Intercity Passenger Rail Operating Fund</t>
    </r>
    <r>
      <rPr>
        <b/>
        <sz val="9"/>
        <color rgb="FFFF0000"/>
        <rFont val="Arial"/>
        <family val="2"/>
      </rPr>
      <t xml:space="preserve"> ¹</t>
    </r>
    <r>
      <rPr>
        <b/>
        <sz val="9"/>
        <color rgb="FFFF0000"/>
        <rFont val="Calibri"/>
        <family val="2"/>
      </rPr>
      <t>⁵</t>
    </r>
  </si>
  <si>
    <r>
      <t xml:space="preserve">Commonwealth Mass Transit Fund </t>
    </r>
    <r>
      <rPr>
        <b/>
        <sz val="9"/>
        <color rgb="FFFF0000"/>
        <rFont val="Arial"/>
        <family val="2"/>
      </rPr>
      <t>¹</t>
    </r>
    <r>
      <rPr>
        <b/>
        <sz val="9"/>
        <color rgb="FFFF0000"/>
        <rFont val="Calibri"/>
        <family val="2"/>
      </rPr>
      <t>⁵</t>
    </r>
  </si>
  <si>
    <t>* See note in Table 1.5 concerning returns not assigned to a locality.</t>
  </si>
  <si>
    <t>Back</t>
  </si>
  <si>
    <t>15. Starting in FY 2021, various transportation SUT revenues  have been consolidated in the Commonwealth Transportation Fund per legislation</t>
  </si>
  <si>
    <t xml:space="preserve"> 4. The local option tax of 1% is distributed to localities based on point of sale.  Local tax collections are net of all adjustments and costs of collection.</t>
  </si>
  <si>
    <t xml:space="preserve"> 5. Revenues of a 3/8% tax of the 4.3% state tax is allocated to the Public Education Standards of Quality/Local Real Estate Property Tax Relief Fund.</t>
  </si>
  <si>
    <t xml:space="preserve"> 6. On January 1, 2000, the state tax on unprepared food for human consumption was reduced from 3.5 % to 3.0 % and then reduced to 1.5 % on July 1, 2005.</t>
  </si>
  <si>
    <t xml:space="preserve"> 7. Effective July 1, 2013, the state tax was increased from 4% to 4.3%. Of the 0.3% increase, 0.175% goes to Highway Maintenance Operating Fund, 0.05% goes to Intercity Passenger Rail and 0.075% goes to Commonwealth Mass Transit Fund. </t>
  </si>
  <si>
    <t xml:space="preserve"> 8. A new state tax of 0.7% was imposed on localities in Northern Virginia region and Hampton Roads region effective July 1, 2013, and in the Central Virginia region effective October 1, 2020.</t>
  </si>
  <si>
    <t xml:space="preserve"> 9. Effective July 1, 2018, a new state tax of 1.0% was imposed on sales made in the Historic Triangle Region in the City of  Williamsburg and the counties of James City and York, with the exception of food purchased for human consumption. </t>
  </si>
  <si>
    <t>10. Effective FY 2010, dealers with annual taxable sales above a $1 million threshold are required to make a June payment equal to 90% of their sales and use tax liability for the previous June. For the payment due June 2021, the threshold was $10 million of annual taxable sales.</t>
  </si>
  <si>
    <t xml:space="preserve">11. Prior to FY 2017, the Commonwealth Accounting and Reporting System (CARS) was the data source for net revenue collections. Effective with FY 2017, the Revenue Status Report from the Cardinal financial system is the data source for net revenue collections. </t>
  </si>
  <si>
    <t>12. Effective July 1, 2019, the sales and use tax was extended to include remote sellers without a physical presence in the state. States were given the ability to do so by the U.S. Supreme Court's "Wayfair" decision of June 21, 2018</t>
  </si>
  <si>
    <t>14. Certain localities have statutory authority to levy an additional sales and use tax of up to one percent. Halifax County imposed this new tax effective July 1, 2020 and Henry County imposed the tax effective April 1, 2021.</t>
  </si>
  <si>
    <r>
      <t>Transportation ¹</t>
    </r>
    <r>
      <rPr>
        <b/>
        <sz val="9"/>
        <rFont val="Calibri"/>
        <family val="2"/>
      </rPr>
      <t>³</t>
    </r>
  </si>
  <si>
    <r>
      <t>Additional Tax Certain Localities</t>
    </r>
    <r>
      <rPr>
        <b/>
        <sz val="9"/>
        <color rgb="FF7030A0"/>
        <rFont val="Arial"/>
        <family val="2"/>
      </rPr>
      <t>¹</t>
    </r>
    <r>
      <rPr>
        <b/>
        <sz val="9"/>
        <color rgb="FF7030A0"/>
        <rFont val="Calibri"/>
        <family val="2"/>
      </rPr>
      <t>⁴</t>
    </r>
  </si>
  <si>
    <t xml:space="preserve">13. Prior to FY 2021, transportation funding included distributions to the Transportation Trust Fund, Highway Maintenance Operating Fund, Intercity Passenger Rail Operating Fund, and Commonwealth Mass Transit Fund. For a detailed breakdown of such distributions, see prior annual reports. Pursuant to 2020 HB 1414 and SB 890 (2020 Acts of Assembly, Chapters ___ and ___), such funding was distributed solely to the Commonwealth Transportation Fund, effective July 1, 2021. </t>
  </si>
  <si>
    <t>51001</t>
  </si>
  <si>
    <t>51003</t>
  </si>
  <si>
    <t>51005</t>
  </si>
  <si>
    <t>51007</t>
  </si>
  <si>
    <t>51009</t>
  </si>
  <si>
    <t>51011</t>
  </si>
  <si>
    <t>51013</t>
  </si>
  <si>
    <t>51015</t>
  </si>
  <si>
    <t>51017</t>
  </si>
  <si>
    <t>51019</t>
  </si>
  <si>
    <t>51021</t>
  </si>
  <si>
    <t>51023</t>
  </si>
  <si>
    <t>51025</t>
  </si>
  <si>
    <t>51027</t>
  </si>
  <si>
    <t>51029</t>
  </si>
  <si>
    <t>51031</t>
  </si>
  <si>
    <t>51033</t>
  </si>
  <si>
    <t>51035</t>
  </si>
  <si>
    <t>51036</t>
  </si>
  <si>
    <t>51037</t>
  </si>
  <si>
    <t>51041</t>
  </si>
  <si>
    <t>51043</t>
  </si>
  <si>
    <t>51045</t>
  </si>
  <si>
    <t>51047</t>
  </si>
  <si>
    <t>51049</t>
  </si>
  <si>
    <t>51051</t>
  </si>
  <si>
    <t>51053</t>
  </si>
  <si>
    <t>51057</t>
  </si>
  <si>
    <t>51059</t>
  </si>
  <si>
    <t>51061</t>
  </si>
  <si>
    <t>51063</t>
  </si>
  <si>
    <t>51065</t>
  </si>
  <si>
    <t>51067</t>
  </si>
  <si>
    <t>51069</t>
  </si>
  <si>
    <t>51071</t>
  </si>
  <si>
    <t>51073</t>
  </si>
  <si>
    <t>51075</t>
  </si>
  <si>
    <t>51077</t>
  </si>
  <si>
    <t>51079</t>
  </si>
  <si>
    <t>51081</t>
  </si>
  <si>
    <t>51083</t>
  </si>
  <si>
    <t>51085</t>
  </si>
  <si>
    <t>51087</t>
  </si>
  <si>
    <t>51089</t>
  </si>
  <si>
    <t>51091</t>
  </si>
  <si>
    <t>51093</t>
  </si>
  <si>
    <t>51095</t>
  </si>
  <si>
    <t>51097</t>
  </si>
  <si>
    <t>51099</t>
  </si>
  <si>
    <t>51101</t>
  </si>
  <si>
    <t>51103</t>
  </si>
  <si>
    <t>51105</t>
  </si>
  <si>
    <t>51107</t>
  </si>
  <si>
    <t>51109</t>
  </si>
  <si>
    <t>51111</t>
  </si>
  <si>
    <t>51113</t>
  </si>
  <si>
    <t>51115</t>
  </si>
  <si>
    <t>51117</t>
  </si>
  <si>
    <t>51119</t>
  </si>
  <si>
    <t>51121</t>
  </si>
  <si>
    <t>51125</t>
  </si>
  <si>
    <t>51127</t>
  </si>
  <si>
    <t>51131</t>
  </si>
  <si>
    <t>51133</t>
  </si>
  <si>
    <t>51135</t>
  </si>
  <si>
    <t>51137</t>
  </si>
  <si>
    <t>51139</t>
  </si>
  <si>
    <t>51141</t>
  </si>
  <si>
    <t>51143</t>
  </si>
  <si>
    <t>51145</t>
  </si>
  <si>
    <t>51147</t>
  </si>
  <si>
    <t>51149</t>
  </si>
  <si>
    <t>51153</t>
  </si>
  <si>
    <t>51155</t>
  </si>
  <si>
    <t>51157</t>
  </si>
  <si>
    <t>51159</t>
  </si>
  <si>
    <t>51161</t>
  </si>
  <si>
    <t>51163</t>
  </si>
  <si>
    <t>51165</t>
  </si>
  <si>
    <t>51167</t>
  </si>
  <si>
    <t>51169</t>
  </si>
  <si>
    <t>51171</t>
  </si>
  <si>
    <t>51173</t>
  </si>
  <si>
    <t>51175</t>
  </si>
  <si>
    <t>51177</t>
  </si>
  <si>
    <t>51179</t>
  </si>
  <si>
    <t>51181</t>
  </si>
  <si>
    <t>51183</t>
  </si>
  <si>
    <t>51185</t>
  </si>
  <si>
    <t>51187</t>
  </si>
  <si>
    <t>51191</t>
  </si>
  <si>
    <t>51193</t>
  </si>
  <si>
    <t>51195</t>
  </si>
  <si>
    <t>51197</t>
  </si>
  <si>
    <t>51199</t>
  </si>
  <si>
    <t>51510</t>
  </si>
  <si>
    <t>51520</t>
  </si>
  <si>
    <t>51530</t>
  </si>
  <si>
    <t>51540</t>
  </si>
  <si>
    <t>51550</t>
  </si>
  <si>
    <t>51570</t>
  </si>
  <si>
    <t>51580</t>
  </si>
  <si>
    <t>51590</t>
  </si>
  <si>
    <t>51595</t>
  </si>
  <si>
    <t>51600</t>
  </si>
  <si>
    <t>51610</t>
  </si>
  <si>
    <t>51620</t>
  </si>
  <si>
    <t>51630</t>
  </si>
  <si>
    <t>51640</t>
  </si>
  <si>
    <t>51650</t>
  </si>
  <si>
    <t>51660</t>
  </si>
  <si>
    <t>51670</t>
  </si>
  <si>
    <t>51678</t>
  </si>
  <si>
    <t>51680</t>
  </si>
  <si>
    <t>51683</t>
  </si>
  <si>
    <t>51685</t>
  </si>
  <si>
    <t>51690</t>
  </si>
  <si>
    <t>51700</t>
  </si>
  <si>
    <t>51710</t>
  </si>
  <si>
    <t>51720</t>
  </si>
  <si>
    <t>51730</t>
  </si>
  <si>
    <t>51735</t>
  </si>
  <si>
    <t>51740</t>
  </si>
  <si>
    <t>51750</t>
  </si>
  <si>
    <t>51760</t>
  </si>
  <si>
    <t>51770</t>
  </si>
  <si>
    <t>51775</t>
  </si>
  <si>
    <t>51790</t>
  </si>
  <si>
    <t>51800</t>
  </si>
  <si>
    <t>51810</t>
  </si>
  <si>
    <t>51820</t>
  </si>
  <si>
    <t>51830</t>
  </si>
  <si>
    <t>51840</t>
  </si>
  <si>
    <t>FIPS_CODE</t>
  </si>
  <si>
    <t>LOCALITY</t>
  </si>
  <si>
    <t>ADJ_GROSS_INCOME</t>
  </si>
  <si>
    <t>NET_TAX_INCOME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</si>
</sst>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0"/>
    <numFmt numFmtId="165" formatCode="&quot;$&quot;#,##0"/>
    <numFmt numFmtId="166" formatCode="&quot;$&quot;#,##0.00"/>
    <numFmt numFmtId="167" formatCode="0.0%"/>
    <numFmt numFmtId="168" formatCode="#,##0.0"/>
    <numFmt numFmtId="169" formatCode="_(* #,##0_);_(* \(#,##0\);_(* &quot;-&quot;??_);_(@_)"/>
  </numFmts>
  <fonts count="84">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2"/>
      <name val="Arial"/>
      <family val="2"/>
    </font>
    <font>
      <sz val="10"/>
      <name val="Arial"/>
      <family val="2"/>
    </font>
    <font>
      <b/>
      <sz val="10"/>
      <name val="Arial"/>
      <family val="2"/>
    </font>
    <font>
      <sz val="10"/>
      <name val="Arial "/>
    </font>
    <font>
      <b/>
      <sz val="14"/>
      <name val="Arial"/>
      <family val="2"/>
    </font>
    <font>
      <sz val="9"/>
      <name val="Arial"/>
      <family val="2"/>
    </font>
    <font>
      <b/>
      <sz val="9"/>
      <name val="Arial"/>
      <family val="2"/>
    </font>
    <font>
      <b/>
      <sz val="11"/>
      <name val="Arial"/>
      <family val="2"/>
    </font>
    <font>
      <sz val="10"/>
      <name val="Arial"/>
      <family val="2"/>
    </font>
    <font>
      <sz val="10"/>
      <color indexed="9"/>
      <name val="Arial"/>
      <family val="2"/>
    </font>
    <font>
      <sz val="11"/>
      <color theme="1"/>
      <name val="Calibri"/>
      <family val="2"/>
      <scheme val="minor"/>
    </font>
    <font>
      <sz val="10"/>
      <color theme="0"/>
      <name val="Arial"/>
      <family val="2"/>
    </font>
    <font>
      <sz val="12"/>
      <color theme="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2"/>
      <color theme="1"/>
      <name val="Arial"/>
      <family val="2"/>
    </font>
    <font>
      <sz val="9"/>
      <color theme="1"/>
      <name val="Arial"/>
      <family val="2"/>
    </font>
    <font>
      <sz val="12"/>
      <color theme="0" tint="-0.14999847407452621"/>
      <name val="Arial"/>
      <family val="2"/>
    </font>
    <font>
      <sz val="10"/>
      <color rgb="FFC00000"/>
      <name val="Arial"/>
      <family val="2"/>
    </font>
    <font>
      <b/>
      <sz val="9"/>
      <color indexed="8"/>
      <name val="Arial"/>
      <family val="2"/>
    </font>
    <font>
      <b/>
      <sz val="10"/>
      <color theme="1"/>
      <name val="Arial"/>
      <family val="2"/>
    </font>
    <font>
      <sz val="8"/>
      <color theme="1"/>
      <name val="Arial"/>
      <family val="2"/>
    </font>
    <font>
      <u/>
      <sz val="10"/>
      <color theme="10"/>
      <name val="Arial"/>
      <family val="2"/>
    </font>
    <font>
      <sz val="10"/>
      <color theme="0" tint="-0.499984740745262"/>
      <name val="Arial"/>
      <family val="2"/>
    </font>
    <font>
      <b/>
      <sz val="9"/>
      <color theme="0" tint="-0.499984740745262"/>
      <name val="Arial"/>
      <family val="2"/>
    </font>
    <font>
      <b/>
      <sz val="10"/>
      <color theme="0" tint="-0.499984740745262"/>
      <name val="Arial"/>
      <family val="2"/>
    </font>
    <font>
      <i/>
      <sz val="10"/>
      <color theme="0" tint="-0.249977111117893"/>
      <name val="Arial"/>
      <family val="2"/>
    </font>
    <font>
      <sz val="10"/>
      <color rgb="FFFFFFFF"/>
      <name val="Arial"/>
      <family val="2"/>
    </font>
    <font>
      <sz val="10"/>
      <color theme="0" tint="-0.249977111117893"/>
      <name val="Arial"/>
      <family val="2"/>
    </font>
    <font>
      <b/>
      <sz val="9"/>
      <color rgb="FFC00000"/>
      <name val="Arial"/>
      <family val="2"/>
    </font>
    <font>
      <sz val="9"/>
      <color theme="0" tint="-0.249977111117893"/>
      <name val="Arial"/>
      <family val="2"/>
    </font>
    <font>
      <i/>
      <sz val="9"/>
      <name val="Arial"/>
      <family val="2"/>
    </font>
    <font>
      <sz val="9"/>
      <color theme="0" tint="-0.499984740745262"/>
      <name val="Arial"/>
      <family val="2"/>
    </font>
    <font>
      <sz val="12"/>
      <color theme="0" tint="-0.34998626667073579"/>
      <name val="Arial"/>
      <family val="2"/>
    </font>
    <font>
      <sz val="9"/>
      <color rgb="FFFFFFFF"/>
      <name val="Arial"/>
      <family val="2"/>
    </font>
    <font>
      <i/>
      <sz val="9"/>
      <color theme="0"/>
      <name val="Arial"/>
      <family val="2"/>
    </font>
    <font>
      <sz val="10"/>
      <name val="Arial Narrow"/>
      <family val="2"/>
    </font>
    <font>
      <sz val="10"/>
      <color theme="1"/>
      <name val="Arial Narrow"/>
      <family val="2"/>
    </font>
    <font>
      <b/>
      <sz val="10"/>
      <name val="Arial Narrow"/>
      <family val="2"/>
    </font>
    <font>
      <sz val="10"/>
      <color theme="0"/>
      <name val="Arial Narrow"/>
      <family val="2"/>
    </font>
    <font>
      <sz val="9"/>
      <color indexed="81"/>
      <name val="Tahoma"/>
      <family val="2"/>
    </font>
    <font>
      <b/>
      <sz val="9"/>
      <color indexed="81"/>
      <name val="Tahoma"/>
      <family val="2"/>
    </font>
    <font>
      <sz val="9"/>
      <color indexed="10"/>
      <name val="Tahoma"/>
      <family val="2"/>
    </font>
    <font>
      <sz val="10"/>
      <color rgb="FFC00000"/>
      <name val="Arial Narrow"/>
      <family val="2"/>
    </font>
    <font>
      <sz val="10"/>
      <color theme="0" tint="-0.34998626667073579"/>
      <name val="Arial Narrow"/>
      <family val="2"/>
    </font>
    <font>
      <sz val="12"/>
      <color rgb="FF0070C0"/>
      <name val="Arial"/>
      <family val="2"/>
    </font>
    <font>
      <sz val="10"/>
      <color rgb="FF0070C0"/>
      <name val="Arial"/>
      <family val="2"/>
    </font>
    <font>
      <b/>
      <sz val="9"/>
      <color rgb="FFFF0000"/>
      <name val="Calibri"/>
      <family val="2"/>
    </font>
    <font>
      <sz val="12"/>
      <color theme="0" tint="-0.34998626667073579"/>
      <name val="Arial Narrow"/>
      <family val="2"/>
    </font>
    <font>
      <b/>
      <sz val="9"/>
      <color rgb="FFFF0000"/>
      <name val="Arial"/>
      <family val="2"/>
    </font>
    <font>
      <u/>
      <sz val="10"/>
      <color rgb="FFC00000"/>
      <name val="Arial Narrow"/>
      <family val="2"/>
    </font>
    <font>
      <b/>
      <sz val="10"/>
      <color rgb="FFC00000"/>
      <name val="Arial Narrow"/>
      <family val="2"/>
    </font>
    <font>
      <u/>
      <sz val="10"/>
      <name val="Arial Narrow"/>
      <family val="2"/>
    </font>
    <font>
      <sz val="9"/>
      <color theme="3"/>
      <name val="Arial"/>
      <family val="2"/>
    </font>
    <font>
      <b/>
      <sz val="11"/>
      <color theme="0" tint="-0.499984740745262"/>
      <name val="Arial"/>
      <family val="2"/>
    </font>
    <font>
      <b/>
      <u/>
      <sz val="9"/>
      <color theme="0" tint="-0.499984740745262"/>
      <name val="Arial"/>
      <family val="2"/>
    </font>
    <font>
      <sz val="9"/>
      <color theme="4" tint="-0.499984740745262"/>
      <name val="Arial"/>
      <family val="2"/>
    </font>
    <font>
      <sz val="10"/>
      <color rgb="FF7030A0"/>
      <name val="Arial Narrow"/>
      <family val="2"/>
    </font>
    <font>
      <sz val="10"/>
      <color rgb="FF7030A0"/>
      <name val="Arial"/>
      <family val="2"/>
    </font>
    <font>
      <b/>
      <sz val="9"/>
      <name val="Calibri"/>
      <family val="2"/>
    </font>
    <font>
      <b/>
      <sz val="9"/>
      <color rgb="FF7030A0"/>
      <name val="Arial"/>
      <family val="2"/>
    </font>
    <font>
      <b/>
      <sz val="9"/>
      <color rgb="FF7030A0"/>
      <name val="Calibri"/>
      <family val="2"/>
    </font>
  </fonts>
  <fills count="35">
    <fill>
      <patternFill patternType="none"/>
    </fill>
    <fill>
      <patternFill patternType="gray125"/>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31">
    <border>
      <left/>
      <right/>
      <top/>
      <bottom/>
      <diagonal/>
    </border>
    <border>
      <left/>
      <right/>
      <top/>
      <bottom style="medium">
        <color indexed="8"/>
      </bottom>
      <diagonal/>
    </border>
    <border>
      <left/>
      <right/>
      <top style="thin">
        <color indexed="64"/>
      </top>
      <bottom/>
      <diagonal/>
    </border>
    <border>
      <left/>
      <right/>
      <top style="thin">
        <color indexed="64"/>
      </top>
      <bottom style="thin">
        <color indexed="64"/>
      </bottom>
      <diagonal/>
    </border>
    <border>
      <left/>
      <right/>
      <top style="medium">
        <color indexed="8"/>
      </top>
      <bottom style="thin">
        <color indexed="8"/>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style="medium">
        <color auto="1"/>
      </top>
      <bottom/>
      <diagonal/>
    </border>
    <border>
      <left/>
      <right/>
      <top/>
      <bottom style="thin">
        <color theme="1"/>
      </bottom>
      <diagonal/>
    </border>
    <border>
      <left/>
      <right/>
      <top style="medium">
        <color auto="1"/>
      </top>
      <bottom style="thin">
        <color auto="1"/>
      </bottom>
      <diagonal/>
    </border>
    <border>
      <left/>
      <right/>
      <top/>
      <bottom style="thin">
        <color indexed="64"/>
      </bottom>
      <diagonal/>
    </border>
  </borders>
  <cellStyleXfs count="91">
    <xf numFmtId="0" fontId="0" fillId="0" borderId="0"/>
    <xf numFmtId="43" fontId="14" fillId="0" borderId="0" applyFont="0" applyFill="0" applyBorder="0" applyAlignment="0" applyProtection="0"/>
    <xf numFmtId="43" fontId="16"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14" fillId="0" borderId="0" applyFont="0" applyFill="0" applyBorder="0" applyAlignment="0" applyProtection="0"/>
    <xf numFmtId="44" fontId="7" fillId="0" borderId="0" applyFont="0" applyFill="0" applyBorder="0" applyProtection="0"/>
    <xf numFmtId="0" fontId="16" fillId="0" borderId="0"/>
    <xf numFmtId="0" fontId="7" fillId="0" borderId="0"/>
    <xf numFmtId="0" fontId="6" fillId="0" borderId="0"/>
    <xf numFmtId="0" fontId="7" fillId="0" borderId="0"/>
    <xf numFmtId="0" fontId="4" fillId="0" borderId="0"/>
    <xf numFmtId="0" fontId="4" fillId="0" borderId="0"/>
    <xf numFmtId="0" fontId="7" fillId="0" borderId="0"/>
    <xf numFmtId="9" fontId="3" fillId="0" borderId="0" applyFont="0" applyFill="0" applyBorder="0" applyAlignment="0" applyProtection="0"/>
    <xf numFmtId="9" fontId="14" fillId="0" borderId="0" applyFont="0" applyFill="0" applyBorder="0" applyAlignment="0" applyProtection="0"/>
    <xf numFmtId="9" fontId="7" fillId="0" borderId="0" applyFont="0" applyFill="0" applyBorder="0" applyAlignment="0" applyProtection="0"/>
    <xf numFmtId="9" fontId="16" fillId="0" borderId="0" applyFont="0" applyFill="0" applyBorder="0" applyAlignment="0" applyProtection="0"/>
    <xf numFmtId="0" fontId="3" fillId="0" borderId="0"/>
    <xf numFmtId="43" fontId="19" fillId="0" borderId="0" applyFont="0" applyFill="0" applyBorder="0" applyAlignment="0" applyProtection="0"/>
    <xf numFmtId="0" fontId="20" fillId="0" borderId="0" applyNumberFormat="0" applyFill="0" applyBorder="0" applyAlignment="0" applyProtection="0"/>
    <xf numFmtId="0" fontId="21" fillId="0" borderId="17" applyNumberFormat="0" applyFill="0" applyAlignment="0" applyProtection="0"/>
    <xf numFmtId="0" fontId="22" fillId="0" borderId="18" applyNumberFormat="0" applyFill="0" applyAlignment="0" applyProtection="0"/>
    <xf numFmtId="0" fontId="23" fillId="0" borderId="1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0" applyNumberFormat="0" applyAlignment="0" applyProtection="0"/>
    <xf numFmtId="0" fontId="28" fillId="7" borderId="21" applyNumberFormat="0" applyAlignment="0" applyProtection="0"/>
    <xf numFmtId="0" fontId="29" fillId="7" borderId="20" applyNumberFormat="0" applyAlignment="0" applyProtection="0"/>
    <xf numFmtId="0" fontId="30" fillId="0" borderId="22" applyNumberFormat="0" applyFill="0" applyAlignment="0" applyProtection="0"/>
    <xf numFmtId="0" fontId="31" fillId="8" borderId="2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5" applyNumberFormat="0" applyFill="0" applyAlignment="0" applyProtection="0"/>
    <xf numFmtId="0" fontId="35"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5" fillId="33" borderId="0" applyNumberFormat="0" applyBorder="0" applyAlignment="0" applyProtection="0"/>
    <xf numFmtId="0" fontId="2" fillId="0" borderId="0"/>
    <xf numFmtId="0" fontId="2" fillId="9" borderId="24" applyNumberFormat="0" applyFont="0" applyAlignment="0" applyProtection="0"/>
    <xf numFmtId="0" fontId="9" fillId="0" borderId="0"/>
    <xf numFmtId="44" fontId="9" fillId="0" borderId="0" applyFont="0" applyFill="0" applyBorder="0" applyAlignment="0" applyProtection="0"/>
    <xf numFmtId="0" fontId="44"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Protection="0"/>
    <xf numFmtId="0" fontId="4" fillId="0" borderId="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 fillId="0" borderId="0"/>
    <xf numFmtId="0" fontId="3" fillId="0" borderId="0"/>
    <xf numFmtId="9"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24" applyNumberFormat="0" applyFont="0" applyAlignment="0" applyProtection="0"/>
  </cellStyleXfs>
  <cellXfs count="329">
    <xf numFmtId="0" fontId="0" fillId="0" borderId="0" xfId="0"/>
    <xf numFmtId="0" fontId="4" fillId="0" borderId="0" xfId="12"/>
    <xf numFmtId="0" fontId="5" fillId="0" borderId="0" xfId="12" applyFont="1"/>
    <xf numFmtId="0" fontId="6" fillId="0" borderId="1" xfId="12" applyFont="1" applyBorder="1"/>
    <xf numFmtId="0" fontId="6" fillId="0" borderId="0" xfId="12" applyFont="1"/>
    <xf numFmtId="0" fontId="7" fillId="0" borderId="0" xfId="12" applyFont="1" applyAlignment="1">
      <alignment horizontal="center"/>
    </xf>
    <xf numFmtId="37" fontId="7" fillId="0" borderId="0" xfId="12" applyNumberFormat="1" applyFont="1"/>
    <xf numFmtId="10" fontId="6" fillId="0" borderId="0" xfId="14" applyNumberFormat="1" applyFont="1"/>
    <xf numFmtId="0" fontId="11" fillId="0" borderId="0" xfId="12" applyFont="1"/>
    <xf numFmtId="0" fontId="13" fillId="0" borderId="0" xfId="12" applyFont="1" applyAlignment="1">
      <alignment horizontal="center"/>
    </xf>
    <xf numFmtId="3" fontId="3" fillId="0" borderId="0" xfId="11" applyNumberFormat="1" applyFont="1"/>
    <xf numFmtId="37" fontId="3" fillId="0" borderId="0" xfId="12" quotePrefix="1" applyNumberFormat="1" applyFont="1"/>
    <xf numFmtId="165" fontId="3" fillId="0" borderId="0" xfId="11" applyNumberFormat="1" applyFont="1"/>
    <xf numFmtId="0" fontId="3" fillId="0" borderId="0" xfId="11" applyFont="1"/>
    <xf numFmtId="0" fontId="10" fillId="0" borderId="0" xfId="11" applyFont="1"/>
    <xf numFmtId="0" fontId="11" fillId="0" borderId="0" xfId="11" applyFont="1"/>
    <xf numFmtId="0" fontId="5" fillId="0" borderId="0" xfId="11" applyFont="1"/>
    <xf numFmtId="3" fontId="5" fillId="0" borderId="0" xfId="11" applyNumberFormat="1" applyFont="1"/>
    <xf numFmtId="0" fontId="4" fillId="0" borderId="0" xfId="11"/>
    <xf numFmtId="0" fontId="8" fillId="0" borderId="3" xfId="11" applyFont="1" applyBorder="1"/>
    <xf numFmtId="165" fontId="8" fillId="0" borderId="3" xfId="11" applyNumberFormat="1" applyFont="1" applyBorder="1"/>
    <xf numFmtId="0" fontId="8" fillId="0" borderId="0" xfId="11" applyFont="1"/>
    <xf numFmtId="7" fontId="39" fillId="0" borderId="0" xfId="12" applyNumberFormat="1" applyFont="1"/>
    <xf numFmtId="5" fontId="7" fillId="0" borderId="0" xfId="12" applyNumberFormat="1" applyFont="1"/>
    <xf numFmtId="0" fontId="40" fillId="0" borderId="1" xfId="12" applyFont="1" applyBorder="1"/>
    <xf numFmtId="5" fontId="7" fillId="0" borderId="0" xfId="12" applyNumberFormat="1" applyFont="1" applyAlignment="1">
      <alignment horizontal="right"/>
    </xf>
    <xf numFmtId="3" fontId="36" fillId="0" borderId="0" xfId="11" applyNumberFormat="1" applyFont="1"/>
    <xf numFmtId="0" fontId="38" fillId="0" borderId="0" xfId="11" applyFont="1"/>
    <xf numFmtId="0" fontId="36" fillId="0" borderId="0" xfId="11" applyFont="1"/>
    <xf numFmtId="0" fontId="8" fillId="0" borderId="6" xfId="11" applyFont="1" applyBorder="1"/>
    <xf numFmtId="0" fontId="8" fillId="0" borderId="7" xfId="11" applyFont="1" applyBorder="1" applyAlignment="1">
      <alignment horizontal="center"/>
    </xf>
    <xf numFmtId="3" fontId="8" fillId="0" borderId="7" xfId="11" applyNumberFormat="1" applyFont="1" applyBorder="1" applyAlignment="1">
      <alignment horizontal="center"/>
    </xf>
    <xf numFmtId="0" fontId="42" fillId="0" borderId="6" xfId="11" applyFont="1" applyBorder="1" applyAlignment="1">
      <alignment horizontal="left"/>
    </xf>
    <xf numFmtId="0" fontId="42" fillId="0" borderId="6" xfId="11" applyFont="1" applyBorder="1" applyAlignment="1">
      <alignment horizontal="center"/>
    </xf>
    <xf numFmtId="0" fontId="37" fillId="0" borderId="6" xfId="11" applyFont="1" applyBorder="1" applyAlignment="1">
      <alignment horizontal="left"/>
    </xf>
    <xf numFmtId="0" fontId="8" fillId="0" borderId="2" xfId="11" applyFont="1" applyBorder="1" applyAlignment="1">
      <alignment horizontal="center"/>
    </xf>
    <xf numFmtId="3" fontId="8" fillId="0" borderId="2" xfId="11" applyNumberFormat="1" applyFont="1" applyBorder="1"/>
    <xf numFmtId="0" fontId="8" fillId="0" borderId="2" xfId="11" applyFont="1" applyBorder="1"/>
    <xf numFmtId="3" fontId="8" fillId="0" borderId="8" xfId="11" applyNumberFormat="1" applyFont="1" applyBorder="1"/>
    <xf numFmtId="3" fontId="8" fillId="0" borderId="2" xfId="11" applyNumberFormat="1" applyFont="1" applyBorder="1" applyAlignment="1">
      <alignment horizontal="center"/>
    </xf>
    <xf numFmtId="3" fontId="8" fillId="0" borderId="9" xfId="11" applyNumberFormat="1" applyFont="1" applyBorder="1" applyAlignment="1">
      <alignment horizontal="center"/>
    </xf>
    <xf numFmtId="3" fontId="42" fillId="0" borderId="2" xfId="11" applyNumberFormat="1" applyFont="1" applyBorder="1" applyAlignment="1">
      <alignment horizontal="center"/>
    </xf>
    <xf numFmtId="0" fontId="42" fillId="0" borderId="2" xfId="11" applyFont="1" applyBorder="1" applyAlignment="1">
      <alignment horizontal="center"/>
    </xf>
    <xf numFmtId="3" fontId="8" fillId="0" borderId="10" xfId="11" applyNumberFormat="1" applyFont="1" applyBorder="1" applyAlignment="1">
      <alignment horizontal="center"/>
    </xf>
    <xf numFmtId="3" fontId="8" fillId="0" borderId="11" xfId="11" applyNumberFormat="1" applyFont="1" applyBorder="1" applyAlignment="1">
      <alignment horizontal="center"/>
    </xf>
    <xf numFmtId="3" fontId="3" fillId="0" borderId="12" xfId="11" applyNumberFormat="1" applyFont="1" applyBorder="1"/>
    <xf numFmtId="3" fontId="3" fillId="0" borderId="13" xfId="11" applyNumberFormat="1" applyFont="1" applyBorder="1"/>
    <xf numFmtId="3" fontId="15" fillId="0" borderId="0" xfId="11" applyNumberFormat="1" applyFont="1"/>
    <xf numFmtId="3" fontId="17" fillId="0" borderId="0" xfId="11" applyNumberFormat="1" applyFont="1"/>
    <xf numFmtId="0" fontId="8" fillId="0" borderId="0" xfId="11" applyFont="1" applyAlignment="1">
      <alignment horizontal="center"/>
    </xf>
    <xf numFmtId="3" fontId="8" fillId="0" borderId="0" xfId="11" applyNumberFormat="1" applyFont="1"/>
    <xf numFmtId="3" fontId="8" fillId="0" borderId="12" xfId="11" applyNumberFormat="1" applyFont="1" applyBorder="1"/>
    <xf numFmtId="3" fontId="8" fillId="0" borderId="0" xfId="11" applyNumberFormat="1" applyFont="1" applyAlignment="1">
      <alignment horizontal="center"/>
    </xf>
    <xf numFmtId="3" fontId="8" fillId="0" borderId="13" xfId="11" applyNumberFormat="1" applyFont="1" applyBorder="1" applyAlignment="1">
      <alignment horizontal="center"/>
    </xf>
    <xf numFmtId="3" fontId="42" fillId="0" borderId="0" xfId="11" applyNumberFormat="1" applyFont="1" applyAlignment="1">
      <alignment horizontal="center"/>
    </xf>
    <xf numFmtId="3" fontId="36" fillId="0" borderId="0" xfId="11" applyNumberFormat="1" applyFont="1" applyAlignment="1">
      <alignment horizontal="right"/>
    </xf>
    <xf numFmtId="3" fontId="36" fillId="0" borderId="12" xfId="11" applyNumberFormat="1" applyFont="1" applyBorder="1"/>
    <xf numFmtId="3" fontId="36" fillId="0" borderId="13" xfId="11" applyNumberFormat="1" applyFont="1" applyBorder="1"/>
    <xf numFmtId="3" fontId="3" fillId="0" borderId="10" xfId="11" applyNumberFormat="1" applyFont="1" applyBorder="1"/>
    <xf numFmtId="3" fontId="3" fillId="0" borderId="11" xfId="11" applyNumberFormat="1" applyFont="1" applyBorder="1"/>
    <xf numFmtId="3" fontId="4" fillId="0" borderId="0" xfId="11" applyNumberFormat="1"/>
    <xf numFmtId="3" fontId="8" fillId="0" borderId="3" xfId="11" applyNumberFormat="1" applyFont="1" applyBorder="1"/>
    <xf numFmtId="165" fontId="8" fillId="0" borderId="14" xfId="11" applyNumberFormat="1" applyFont="1" applyBorder="1"/>
    <xf numFmtId="3" fontId="8" fillId="0" borderId="15" xfId="11" applyNumberFormat="1" applyFont="1" applyBorder="1"/>
    <xf numFmtId="3" fontId="8" fillId="0" borderId="14" xfId="11" applyNumberFormat="1" applyFont="1" applyBorder="1"/>
    <xf numFmtId="3" fontId="42" fillId="0" borderId="3" xfId="11" applyNumberFormat="1" applyFont="1" applyBorder="1"/>
    <xf numFmtId="0" fontId="3" fillId="0" borderId="11" xfId="11" applyFont="1" applyBorder="1"/>
    <xf numFmtId="0" fontId="3" fillId="0" borderId="10" xfId="11" applyFont="1" applyBorder="1"/>
    <xf numFmtId="165" fontId="8" fillId="0" borderId="11" xfId="11" applyNumberFormat="1" applyFont="1" applyBorder="1"/>
    <xf numFmtId="165" fontId="8" fillId="0" borderId="2" xfId="11" applyNumberFormat="1" applyFont="1" applyBorder="1"/>
    <xf numFmtId="165" fontId="8" fillId="0" borderId="0" xfId="11" applyNumberFormat="1" applyFont="1"/>
    <xf numFmtId="3" fontId="8" fillId="0" borderId="13" xfId="11" applyNumberFormat="1" applyFont="1" applyBorder="1"/>
    <xf numFmtId="3" fontId="42" fillId="0" borderId="0" xfId="11" applyNumberFormat="1" applyFont="1"/>
    <xf numFmtId="0" fontId="37" fillId="0" borderId="0" xfId="11" applyFont="1"/>
    <xf numFmtId="0" fontId="3" fillId="0" borderId="0" xfId="12" applyFont="1" applyAlignment="1">
      <alignment horizontal="center"/>
    </xf>
    <xf numFmtId="0" fontId="10" fillId="0" borderId="0" xfId="12" applyFont="1"/>
    <xf numFmtId="0" fontId="13" fillId="0" borderId="0" xfId="10" applyFont="1"/>
    <xf numFmtId="0" fontId="11" fillId="0" borderId="0" xfId="10" applyFont="1"/>
    <xf numFmtId="165" fontId="11" fillId="0" borderId="0" xfId="10" applyNumberFormat="1" applyFont="1"/>
    <xf numFmtId="165" fontId="11" fillId="0" borderId="0" xfId="3" applyNumberFormat="1" applyFont="1" applyFill="1"/>
    <xf numFmtId="10" fontId="11" fillId="0" borderId="0" xfId="16" applyNumberFormat="1" applyFont="1" applyFill="1"/>
    <xf numFmtId="165" fontId="11" fillId="0" borderId="0" xfId="6" applyNumberFormat="1" applyFont="1" applyFill="1" applyBorder="1"/>
    <xf numFmtId="0" fontId="11" fillId="0" borderId="0" xfId="10" applyFont="1" applyAlignment="1">
      <alignment horizontal="center"/>
    </xf>
    <xf numFmtId="167" fontId="11" fillId="0" borderId="0" xfId="10" applyNumberFormat="1" applyFont="1"/>
    <xf numFmtId="3" fontId="11" fillId="0" borderId="0" xfId="10" applyNumberFormat="1" applyFont="1"/>
    <xf numFmtId="3" fontId="11" fillId="0" borderId="0" xfId="3" applyNumberFormat="1" applyFont="1" applyFill="1"/>
    <xf numFmtId="3" fontId="11" fillId="0" borderId="0" xfId="6" applyNumberFormat="1" applyFont="1" applyFill="1" applyBorder="1"/>
    <xf numFmtId="5" fontId="11" fillId="0" borderId="0" xfId="6" applyNumberFormat="1" applyFont="1" applyFill="1" applyBorder="1"/>
    <xf numFmtId="3" fontId="11" fillId="0" borderId="0" xfId="6" applyNumberFormat="1" applyFont="1" applyFill="1"/>
    <xf numFmtId="0" fontId="12" fillId="0" borderId="0" xfId="10" applyFont="1"/>
    <xf numFmtId="165" fontId="11" fillId="0" borderId="0" xfId="6" applyNumberFormat="1" applyFont="1" applyFill="1"/>
    <xf numFmtId="42" fontId="12" fillId="0" borderId="0" xfId="10" applyNumberFormat="1" applyFont="1"/>
    <xf numFmtId="0" fontId="12" fillId="0" borderId="5" xfId="10" applyFont="1" applyBorder="1" applyAlignment="1">
      <alignment horizontal="left"/>
    </xf>
    <xf numFmtId="165" fontId="12" fillId="0" borderId="0" xfId="10" applyNumberFormat="1" applyFont="1"/>
    <xf numFmtId="0" fontId="38" fillId="0" borderId="0" xfId="10" applyFont="1"/>
    <xf numFmtId="0" fontId="51" fillId="0" borderId="5" xfId="10" applyFont="1" applyBorder="1" applyAlignment="1">
      <alignment horizontal="left"/>
    </xf>
    <xf numFmtId="0" fontId="12" fillId="0" borderId="0" xfId="10" applyFont="1" applyAlignment="1">
      <alignment horizontal="center"/>
    </xf>
    <xf numFmtId="0" fontId="12" fillId="0" borderId="26" xfId="10" applyFont="1" applyBorder="1" applyAlignment="1">
      <alignment horizontal="center"/>
    </xf>
    <xf numFmtId="3" fontId="11" fillId="0" borderId="0" xfId="9" applyNumberFormat="1" applyFont="1"/>
    <xf numFmtId="165" fontId="12" fillId="0" borderId="3" xfId="10" applyNumberFormat="1" applyFont="1" applyBorder="1"/>
    <xf numFmtId="169" fontId="11" fillId="0" borderId="0" xfId="19" applyNumberFormat="1" applyFont="1" applyFill="1"/>
    <xf numFmtId="169" fontId="11" fillId="0" borderId="0" xfId="10" applyNumberFormat="1" applyFont="1"/>
    <xf numFmtId="0" fontId="42" fillId="0" borderId="0" xfId="10" applyFont="1"/>
    <xf numFmtId="0" fontId="7" fillId="0" borderId="0" xfId="10"/>
    <xf numFmtId="0" fontId="8" fillId="0" borderId="0" xfId="10" applyFont="1" applyAlignment="1">
      <alignment horizontal="center"/>
    </xf>
    <xf numFmtId="0" fontId="7" fillId="0" borderId="0" xfId="10" applyAlignment="1">
      <alignment horizontal="center"/>
    </xf>
    <xf numFmtId="0" fontId="8" fillId="0" borderId="26" xfId="10" applyFont="1" applyBorder="1" applyAlignment="1">
      <alignment horizontal="center"/>
    </xf>
    <xf numFmtId="0" fontId="8" fillId="0" borderId="2" xfId="10" applyFont="1" applyBorder="1" applyAlignment="1">
      <alignment horizontal="center"/>
    </xf>
    <xf numFmtId="0" fontId="3" fillId="0" borderId="0" xfId="10" applyFont="1"/>
    <xf numFmtId="0" fontId="8" fillId="0" borderId="0" xfId="10" applyFont="1"/>
    <xf numFmtId="0" fontId="7" fillId="0" borderId="0" xfId="10" applyAlignment="1">
      <alignment horizontal="left"/>
    </xf>
    <xf numFmtId="165" fontId="7" fillId="0" borderId="0" xfId="10" applyNumberFormat="1"/>
    <xf numFmtId="166" fontId="7" fillId="0" borderId="0" xfId="10" applyNumberFormat="1"/>
    <xf numFmtId="3" fontId="3" fillId="0" borderId="0" xfId="10" applyNumberFormat="1" applyFont="1"/>
    <xf numFmtId="3" fontId="7" fillId="0" borderId="0" xfId="10" applyNumberFormat="1"/>
    <xf numFmtId="0" fontId="7" fillId="0" borderId="26" xfId="10" applyBorder="1" applyAlignment="1">
      <alignment horizontal="left"/>
    </xf>
    <xf numFmtId="167" fontId="48" fillId="0" borderId="0" xfId="14" applyNumberFormat="1" applyFont="1" applyFill="1" applyAlignment="1"/>
    <xf numFmtId="167" fontId="50" fillId="0" borderId="0" xfId="14" applyNumberFormat="1" applyFont="1" applyFill="1" applyAlignment="1"/>
    <xf numFmtId="0" fontId="50" fillId="0" borderId="0" xfId="10" applyFont="1"/>
    <xf numFmtId="0" fontId="49" fillId="0" borderId="0" xfId="10" applyFont="1"/>
    <xf numFmtId="167" fontId="17" fillId="0" borderId="0" xfId="14" applyNumberFormat="1" applyFont="1" applyFill="1" applyAlignment="1"/>
    <xf numFmtId="0" fontId="8" fillId="0" borderId="26" xfId="11" applyFont="1" applyBorder="1" applyAlignment="1">
      <alignment horizontal="center"/>
    </xf>
    <xf numFmtId="169" fontId="56" fillId="0" borderId="0" xfId="19" applyNumberFormat="1" applyFont="1" applyFill="1"/>
    <xf numFmtId="0" fontId="12" fillId="0" borderId="0" xfId="10" applyFont="1" applyAlignment="1">
      <alignment horizontal="left"/>
    </xf>
    <xf numFmtId="0" fontId="11" fillId="0" borderId="0" xfId="0" applyFont="1" applyAlignment="1">
      <alignment horizontal="center"/>
    </xf>
    <xf numFmtId="0" fontId="11" fillId="0" borderId="0" xfId="9" applyFont="1" applyAlignment="1">
      <alignment horizontal="center"/>
    </xf>
    <xf numFmtId="0" fontId="12" fillId="0" borderId="3" xfId="10" applyFont="1" applyBorder="1" applyAlignment="1">
      <alignment horizontal="center"/>
    </xf>
    <xf numFmtId="0" fontId="11" fillId="0" borderId="27" xfId="10" applyFont="1" applyBorder="1" applyAlignment="1">
      <alignment horizontal="center"/>
    </xf>
    <xf numFmtId="0" fontId="11" fillId="0" borderId="3" xfId="10" applyFont="1" applyBorder="1" applyAlignment="1">
      <alignment horizontal="center"/>
    </xf>
    <xf numFmtId="0" fontId="52" fillId="0" borderId="0" xfId="10" applyFont="1" applyAlignment="1">
      <alignment horizontal="center"/>
    </xf>
    <xf numFmtId="3" fontId="11" fillId="0" borderId="0" xfId="0" applyNumberFormat="1" applyFont="1"/>
    <xf numFmtId="5" fontId="11" fillId="0" borderId="0" xfId="6" applyNumberFormat="1" applyFont="1" applyFill="1"/>
    <xf numFmtId="42" fontId="12" fillId="0" borderId="3" xfId="10" applyNumberFormat="1" applyFont="1" applyBorder="1" applyAlignment="1">
      <alignment horizontal="center"/>
    </xf>
    <xf numFmtId="42" fontId="12" fillId="0" borderId="0" xfId="10" applyNumberFormat="1" applyFont="1" applyAlignment="1">
      <alignment horizontal="center"/>
    </xf>
    <xf numFmtId="0" fontId="11" fillId="0" borderId="27" xfId="10" applyFont="1" applyBorder="1"/>
    <xf numFmtId="42" fontId="12" fillId="0" borderId="3" xfId="10" applyNumberFormat="1" applyFont="1" applyBorder="1"/>
    <xf numFmtId="0" fontId="11" fillId="0" borderId="3" xfId="10" applyFont="1" applyBorder="1"/>
    <xf numFmtId="165" fontId="11" fillId="0" borderId="3" xfId="10" applyNumberFormat="1" applyFont="1" applyBorder="1"/>
    <xf numFmtId="165" fontId="43" fillId="0" borderId="0" xfId="10" applyNumberFormat="1" applyFont="1"/>
    <xf numFmtId="9" fontId="38" fillId="0" borderId="0" xfId="14" applyFont="1" applyFill="1"/>
    <xf numFmtId="165" fontId="56" fillId="0" borderId="0" xfId="10" applyNumberFormat="1" applyFont="1"/>
    <xf numFmtId="169" fontId="38" fillId="0" borderId="0" xfId="19" applyNumberFormat="1" applyFont="1" applyFill="1"/>
    <xf numFmtId="169" fontId="36" fillId="0" borderId="0" xfId="19" applyNumberFormat="1" applyFont="1" applyFill="1" applyAlignment="1"/>
    <xf numFmtId="2" fontId="36" fillId="0" borderId="0" xfId="10" applyNumberFormat="1" applyFont="1"/>
    <xf numFmtId="3" fontId="36" fillId="0" borderId="0" xfId="10" applyNumberFormat="1" applyFont="1"/>
    <xf numFmtId="168" fontId="36" fillId="0" borderId="0" xfId="10" applyNumberFormat="1" applyFont="1"/>
    <xf numFmtId="4" fontId="36" fillId="0" borderId="0" xfId="10" applyNumberFormat="1" applyFont="1"/>
    <xf numFmtId="0" fontId="36" fillId="0" borderId="0" xfId="10" applyFont="1"/>
    <xf numFmtId="0" fontId="18" fillId="0" borderId="0" xfId="12" applyFont="1" applyAlignment="1">
      <alignment horizontal="center"/>
    </xf>
    <xf numFmtId="167" fontId="57" fillId="0" borderId="0" xfId="14" applyNumberFormat="1" applyFont="1" applyProtection="1"/>
    <xf numFmtId="0" fontId="18" fillId="0" borderId="0" xfId="12" applyFont="1"/>
    <xf numFmtId="10" fontId="18" fillId="0" borderId="0" xfId="14" applyNumberFormat="1" applyFont="1"/>
    <xf numFmtId="0" fontId="55" fillId="0" borderId="0" xfId="12" applyFont="1"/>
    <xf numFmtId="7" fontId="55" fillId="0" borderId="0" xfId="12" applyNumberFormat="1" applyFont="1"/>
    <xf numFmtId="10" fontId="67" fillId="0" borderId="0" xfId="14" applyNumberFormat="1" applyFont="1"/>
    <xf numFmtId="3" fontId="68" fillId="0" borderId="0" xfId="12" quotePrefix="1" applyNumberFormat="1" applyFont="1" applyAlignment="1">
      <alignment horizontal="center"/>
    </xf>
    <xf numFmtId="37" fontId="68" fillId="0" borderId="0" xfId="12" quotePrefix="1" applyNumberFormat="1" applyFont="1"/>
    <xf numFmtId="5" fontId="45" fillId="0" borderId="0" xfId="12" applyNumberFormat="1" applyFont="1"/>
    <xf numFmtId="37" fontId="45" fillId="0" borderId="0" xfId="12" applyNumberFormat="1" applyFont="1"/>
    <xf numFmtId="37" fontId="68" fillId="0" borderId="0" xfId="12" applyNumberFormat="1" applyFont="1"/>
    <xf numFmtId="0" fontId="41" fillId="2" borderId="1" xfId="12" applyFont="1" applyFill="1" applyBorder="1" applyAlignment="1">
      <alignment horizontal="center" wrapText="1"/>
    </xf>
    <xf numFmtId="0" fontId="12" fillId="0" borderId="1" xfId="12" applyFont="1" applyBorder="1" applyAlignment="1">
      <alignment horizontal="center" wrapText="1"/>
    </xf>
    <xf numFmtId="5" fontId="3" fillId="0" borderId="0" xfId="12" applyNumberFormat="1" applyFont="1"/>
    <xf numFmtId="0" fontId="70" fillId="0" borderId="0" xfId="12" applyFont="1" applyAlignment="1">
      <alignment wrapText="1"/>
    </xf>
    <xf numFmtId="3" fontId="65" fillId="0" borderId="0" xfId="12" applyNumberFormat="1" applyFont="1"/>
    <xf numFmtId="0" fontId="65" fillId="0" borderId="0" xfId="12" applyFont="1"/>
    <xf numFmtId="7" fontId="65" fillId="0" borderId="0" xfId="12" applyNumberFormat="1" applyFont="1"/>
    <xf numFmtId="167" fontId="65" fillId="0" borderId="0" xfId="14" applyNumberFormat="1" applyFont="1" applyFill="1" applyAlignment="1">
      <alignment horizontal="center"/>
    </xf>
    <xf numFmtId="0" fontId="72" fillId="0" borderId="0" xfId="12" applyFont="1" applyAlignment="1">
      <alignment horizontal="center" wrapText="1"/>
    </xf>
    <xf numFmtId="3" fontId="72" fillId="0" borderId="0" xfId="12" applyNumberFormat="1" applyFont="1" applyAlignment="1">
      <alignment horizontal="center" wrapText="1"/>
    </xf>
    <xf numFmtId="1" fontId="65" fillId="0" borderId="0" xfId="12" applyNumberFormat="1" applyFont="1"/>
    <xf numFmtId="3" fontId="65" fillId="0" borderId="0" xfId="12" applyNumberFormat="1" applyFont="1" applyAlignment="1">
      <alignment horizontal="centerContinuous"/>
    </xf>
    <xf numFmtId="3" fontId="73" fillId="0" borderId="0" xfId="12" applyNumberFormat="1" applyFont="1" applyAlignment="1">
      <alignment horizontal="centerContinuous"/>
    </xf>
    <xf numFmtId="3" fontId="58" fillId="0" borderId="0" xfId="12" applyNumberFormat="1" applyFont="1"/>
    <xf numFmtId="3" fontId="60" fillId="0" borderId="28" xfId="12" applyNumberFormat="1" applyFont="1" applyBorder="1" applyAlignment="1">
      <alignment horizontal="centerContinuous"/>
    </xf>
    <xf numFmtId="3" fontId="58" fillId="0" borderId="28" xfId="12" applyNumberFormat="1" applyFont="1" applyBorder="1" applyAlignment="1">
      <alignment horizontal="centerContinuous"/>
    </xf>
    <xf numFmtId="0" fontId="58" fillId="0" borderId="0" xfId="12" applyFont="1"/>
    <xf numFmtId="3" fontId="74" fillId="0" borderId="0" xfId="12" applyNumberFormat="1" applyFont="1" applyAlignment="1">
      <alignment horizontal="center" wrapText="1"/>
    </xf>
    <xf numFmtId="0" fontId="74" fillId="0" borderId="0" xfId="12" applyFont="1" applyAlignment="1">
      <alignment horizontal="center" wrapText="1"/>
    </xf>
    <xf numFmtId="1" fontId="58" fillId="0" borderId="0" xfId="12" applyNumberFormat="1" applyFont="1"/>
    <xf numFmtId="167" fontId="58" fillId="0" borderId="0" xfId="14" applyNumberFormat="1" applyFont="1" applyFill="1" applyBorder="1" applyAlignment="1">
      <alignment horizontal="center"/>
    </xf>
    <xf numFmtId="3" fontId="45" fillId="0" borderId="26" xfId="10" applyNumberFormat="1" applyFont="1" applyBorder="1"/>
    <xf numFmtId="3" fontId="68" fillId="0" borderId="26" xfId="10" applyNumberFormat="1" applyFont="1" applyBorder="1"/>
    <xf numFmtId="166" fontId="45" fillId="0" borderId="0" xfId="10" applyNumberFormat="1" applyFont="1"/>
    <xf numFmtId="4" fontId="45" fillId="0" borderId="0" xfId="10" applyNumberFormat="1" applyFont="1"/>
    <xf numFmtId="4" fontId="45" fillId="0" borderId="26" xfId="10" applyNumberFormat="1" applyFont="1" applyBorder="1"/>
    <xf numFmtId="0" fontId="3" fillId="0" borderId="0" xfId="65"/>
    <xf numFmtId="0" fontId="11" fillId="0" borderId="0" xfId="65" applyFont="1"/>
    <xf numFmtId="0" fontId="11" fillId="0" borderId="0" xfId="65" applyFont="1" applyAlignment="1">
      <alignment horizontal="center"/>
    </xf>
    <xf numFmtId="165" fontId="11" fillId="0" borderId="0" xfId="65" applyNumberFormat="1" applyFont="1"/>
    <xf numFmtId="3" fontId="11" fillId="0" borderId="0" xfId="65" applyNumberFormat="1" applyFont="1"/>
    <xf numFmtId="3" fontId="75" fillId="0" borderId="0" xfId="65" applyNumberFormat="1" applyFont="1"/>
    <xf numFmtId="3" fontId="11" fillId="0" borderId="0" xfId="68" applyNumberFormat="1" applyFont="1" applyFill="1"/>
    <xf numFmtId="3" fontId="11" fillId="0" borderId="0" xfId="69" applyNumberFormat="1" applyFont="1"/>
    <xf numFmtId="0" fontId="11" fillId="0" borderId="0" xfId="69" applyFont="1" applyAlignment="1">
      <alignment horizontal="center"/>
    </xf>
    <xf numFmtId="0" fontId="12" fillId="0" borderId="0" xfId="65" applyFont="1"/>
    <xf numFmtId="0" fontId="75" fillId="0" borderId="0" xfId="65" applyFont="1" applyAlignment="1">
      <alignment horizontal="center"/>
    </xf>
    <xf numFmtId="0" fontId="8" fillId="0" borderId="0" xfId="65" applyFont="1"/>
    <xf numFmtId="165" fontId="12" fillId="0" borderId="0" xfId="65" applyNumberFormat="1" applyFont="1"/>
    <xf numFmtId="0" fontId="11" fillId="0" borderId="0" xfId="65" applyFont="1" applyAlignment="1">
      <alignment horizontal="right"/>
    </xf>
    <xf numFmtId="0" fontId="11" fillId="0" borderId="0" xfId="69" applyFont="1"/>
    <xf numFmtId="165" fontId="54" fillId="0" borderId="0" xfId="65" applyNumberFormat="1" applyFont="1"/>
    <xf numFmtId="0" fontId="58" fillId="0" borderId="0" xfId="62" applyFont="1"/>
    <xf numFmtId="0" fontId="59" fillId="0" borderId="0" xfId="0" applyFont="1" applyAlignment="1">
      <alignment vertical="top" wrapText="1"/>
    </xf>
    <xf numFmtId="0" fontId="58" fillId="0" borderId="0" xfId="0" applyFont="1" applyAlignment="1">
      <alignment vertical="top" wrapText="1"/>
    </xf>
    <xf numFmtId="0" fontId="76" fillId="0" borderId="0" xfId="65" applyFont="1"/>
    <xf numFmtId="0" fontId="54" fillId="0" borderId="0" xfId="65" applyFont="1"/>
    <xf numFmtId="0" fontId="46" fillId="0" borderId="5" xfId="65" applyFont="1" applyBorder="1" applyAlignment="1">
      <alignment horizontal="left"/>
    </xf>
    <xf numFmtId="0" fontId="46" fillId="0" borderId="26" xfId="65" applyFont="1" applyBorder="1" applyAlignment="1">
      <alignment horizontal="center"/>
    </xf>
    <xf numFmtId="3" fontId="54" fillId="0" borderId="0" xfId="65" applyNumberFormat="1" applyFont="1"/>
    <xf numFmtId="3" fontId="54" fillId="0" borderId="0" xfId="69" applyNumberFormat="1" applyFont="1"/>
    <xf numFmtId="165" fontId="46" fillId="0" borderId="3" xfId="65" applyNumberFormat="1" applyFont="1" applyBorder="1"/>
    <xf numFmtId="0" fontId="46" fillId="0" borderId="0" xfId="65" applyFont="1" applyAlignment="1">
      <alignment horizontal="center"/>
    </xf>
    <xf numFmtId="0" fontId="54" fillId="0" borderId="3" xfId="65" applyFont="1" applyBorder="1"/>
    <xf numFmtId="165" fontId="54" fillId="0" borderId="3" xfId="65" applyNumberFormat="1" applyFont="1" applyBorder="1"/>
    <xf numFmtId="169" fontId="54" fillId="0" borderId="0" xfId="66" applyNumberFormat="1" applyFont="1" applyFill="1"/>
    <xf numFmtId="169" fontId="54" fillId="0" borderId="0" xfId="65" applyNumberFormat="1" applyFont="1"/>
    <xf numFmtId="0" fontId="46" fillId="0" borderId="0" xfId="65" applyFont="1"/>
    <xf numFmtId="0" fontId="46" fillId="0" borderId="27" xfId="65" applyFont="1" applyBorder="1" applyAlignment="1">
      <alignment horizontal="center"/>
    </xf>
    <xf numFmtId="165" fontId="54" fillId="0" borderId="0" xfId="69" applyNumberFormat="1" applyFont="1"/>
    <xf numFmtId="10" fontId="54" fillId="0" borderId="0" xfId="69" applyNumberFormat="1" applyFont="1"/>
    <xf numFmtId="10" fontId="54" fillId="0" borderId="0" xfId="65" applyNumberFormat="1" applyFont="1"/>
    <xf numFmtId="0" fontId="46" fillId="0" borderId="3" xfId="65" applyFont="1" applyBorder="1"/>
    <xf numFmtId="10" fontId="46" fillId="0" borderId="3" xfId="67" applyNumberFormat="1" applyFont="1" applyFill="1" applyBorder="1"/>
    <xf numFmtId="0" fontId="46" fillId="0" borderId="2" xfId="65" applyFont="1" applyBorder="1"/>
    <xf numFmtId="165" fontId="46" fillId="0" borderId="2" xfId="65" applyNumberFormat="1" applyFont="1" applyBorder="1"/>
    <xf numFmtId="10" fontId="46" fillId="0" borderId="2" xfId="67" applyNumberFormat="1" applyFont="1" applyFill="1" applyBorder="1"/>
    <xf numFmtId="0" fontId="54" fillId="0" borderId="5" xfId="65" applyFont="1" applyBorder="1"/>
    <xf numFmtId="165" fontId="46" fillId="0" borderId="0" xfId="65" applyNumberFormat="1" applyFont="1"/>
    <xf numFmtId="10" fontId="46" fillId="0" borderId="0" xfId="14" applyNumberFormat="1" applyFont="1" applyFill="1" applyBorder="1"/>
    <xf numFmtId="10" fontId="54" fillId="0" borderId="0" xfId="14" applyNumberFormat="1" applyFont="1" applyFill="1"/>
    <xf numFmtId="3" fontId="46" fillId="0" borderId="0" xfId="65" applyNumberFormat="1" applyFont="1"/>
    <xf numFmtId="0" fontId="47" fillId="0" borderId="0" xfId="65" applyFont="1" applyAlignment="1">
      <alignment horizontal="left"/>
    </xf>
    <xf numFmtId="0" fontId="46" fillId="0" borderId="0" xfId="65" applyFont="1" applyAlignment="1">
      <alignment horizontal="left"/>
    </xf>
    <xf numFmtId="0" fontId="46" fillId="0" borderId="26" xfId="65" applyFont="1" applyBorder="1"/>
    <xf numFmtId="3" fontId="46" fillId="0" borderId="26" xfId="65" applyNumberFormat="1" applyFont="1" applyBorder="1" applyAlignment="1">
      <alignment horizontal="center"/>
    </xf>
    <xf numFmtId="165" fontId="54" fillId="0" borderId="0" xfId="69" quotePrefix="1" applyNumberFormat="1" applyFont="1" applyAlignment="1">
      <alignment horizontal="right"/>
    </xf>
    <xf numFmtId="165" fontId="54" fillId="0" borderId="0" xfId="65" applyNumberFormat="1" applyFont="1" applyAlignment="1">
      <alignment horizontal="right"/>
    </xf>
    <xf numFmtId="3" fontId="54" fillId="0" borderId="0" xfId="69" quotePrefix="1" applyNumberFormat="1" applyFont="1" applyAlignment="1">
      <alignment horizontal="right"/>
    </xf>
    <xf numFmtId="3" fontId="54" fillId="0" borderId="0" xfId="65" applyNumberFormat="1" applyFont="1" applyAlignment="1">
      <alignment horizontal="right"/>
    </xf>
    <xf numFmtId="0" fontId="54" fillId="0" borderId="0" xfId="65" applyFont="1" applyAlignment="1">
      <alignment horizontal="right"/>
    </xf>
    <xf numFmtId="3" fontId="54" fillId="0" borderId="0" xfId="69" applyNumberFormat="1" applyFont="1" applyAlignment="1">
      <alignment horizontal="right"/>
    </xf>
    <xf numFmtId="0" fontId="54" fillId="0" borderId="0" xfId="69" applyFont="1"/>
    <xf numFmtId="0" fontId="54" fillId="0" borderId="0" xfId="69" quotePrefix="1" applyFont="1" applyAlignment="1">
      <alignment horizontal="right"/>
    </xf>
    <xf numFmtId="0" fontId="54" fillId="0" borderId="0" xfId="69" applyFont="1" applyAlignment="1">
      <alignment horizontal="left"/>
    </xf>
    <xf numFmtId="0" fontId="54" fillId="0" borderId="0" xfId="69" applyFont="1" applyAlignment="1">
      <alignment horizontal="right"/>
    </xf>
    <xf numFmtId="3" fontId="54" fillId="0" borderId="5" xfId="65" applyNumberFormat="1" applyFont="1" applyBorder="1"/>
    <xf numFmtId="165" fontId="54" fillId="0" borderId="0" xfId="69" applyNumberFormat="1" applyFont="1" applyAlignment="1">
      <alignment horizontal="right"/>
    </xf>
    <xf numFmtId="0" fontId="54" fillId="0" borderId="0" xfId="65" applyFont="1" applyAlignment="1">
      <alignment horizontal="left"/>
    </xf>
    <xf numFmtId="0" fontId="78" fillId="0" borderId="0" xfId="65" applyFont="1" applyAlignment="1">
      <alignment horizontal="center"/>
    </xf>
    <xf numFmtId="165" fontId="11" fillId="0" borderId="0" xfId="68" applyNumberFormat="1" applyFont="1" applyFill="1"/>
    <xf numFmtId="3" fontId="11" fillId="0" borderId="0" xfId="68" applyNumberFormat="1" applyFont="1" applyFill="1" applyBorder="1"/>
    <xf numFmtId="165" fontId="78" fillId="0" borderId="0" xfId="65" applyNumberFormat="1" applyFont="1"/>
    <xf numFmtId="165" fontId="78" fillId="0" borderId="0" xfId="68" applyNumberFormat="1" applyFont="1" applyFill="1"/>
    <xf numFmtId="0" fontId="66" fillId="0" borderId="0" xfId="13" applyFont="1" applyAlignment="1">
      <alignment horizontal="left"/>
    </xf>
    <xf numFmtId="0" fontId="65" fillId="0" borderId="0" xfId="8" applyFont="1" applyAlignment="1">
      <alignment horizontal="left" vertical="center"/>
    </xf>
    <xf numFmtId="0" fontId="58" fillId="0" borderId="0" xfId="12" applyFont="1" applyAlignment="1">
      <alignment horizontal="left" vertical="center"/>
    </xf>
    <xf numFmtId="37" fontId="58" fillId="0" borderId="0" xfId="12" applyNumberFormat="1" applyFont="1" applyAlignment="1">
      <alignment vertical="center"/>
    </xf>
    <xf numFmtId="37" fontId="65" fillId="0" borderId="0" xfId="12" applyNumberFormat="1" applyFont="1" applyAlignment="1">
      <alignment vertical="center"/>
    </xf>
    <xf numFmtId="0" fontId="58" fillId="0" borderId="0" xfId="12" applyFont="1" applyAlignment="1">
      <alignment vertical="center"/>
    </xf>
    <xf numFmtId="3" fontId="65" fillId="0" borderId="0" xfId="12" applyNumberFormat="1" applyFont="1" applyAlignment="1">
      <alignment vertical="center"/>
    </xf>
    <xf numFmtId="0" fontId="65" fillId="0" borderId="0" xfId="12" applyFont="1" applyAlignment="1">
      <alignment vertical="center"/>
    </xf>
    <xf numFmtId="0" fontId="66" fillId="0" borderId="0" xfId="12" applyFont="1" applyAlignment="1">
      <alignment vertical="center"/>
    </xf>
    <xf numFmtId="10" fontId="58" fillId="0" borderId="0" xfId="14" applyNumberFormat="1" applyFont="1" applyAlignment="1">
      <alignment vertical="center"/>
    </xf>
    <xf numFmtId="2" fontId="58" fillId="0" borderId="0" xfId="12" applyNumberFormat="1" applyFont="1" applyAlignment="1">
      <alignment vertical="center"/>
    </xf>
    <xf numFmtId="0" fontId="59" fillId="0" borderId="0" xfId="12" applyFont="1" applyAlignment="1">
      <alignment vertical="center"/>
    </xf>
    <xf numFmtId="0" fontId="59" fillId="0" borderId="0" xfId="0" applyFont="1" applyAlignment="1">
      <alignment vertical="center"/>
    </xf>
    <xf numFmtId="0" fontId="59" fillId="0" borderId="0" xfId="12" applyFont="1" applyAlignment="1">
      <alignment horizontal="left" vertical="center"/>
    </xf>
    <xf numFmtId="0" fontId="59" fillId="0" borderId="0" xfId="12" applyFont="1" applyAlignment="1">
      <alignment horizontal="left" vertical="center" wrapText="1"/>
    </xf>
    <xf numFmtId="37" fontId="4" fillId="0" borderId="0" xfId="12" applyNumberFormat="1"/>
    <xf numFmtId="9" fontId="4" fillId="0" borderId="0" xfId="14" applyFont="1"/>
    <xf numFmtId="165" fontId="68" fillId="0" borderId="0" xfId="12" applyNumberFormat="1" applyFont="1" applyAlignment="1">
      <alignment horizontal="center"/>
    </xf>
    <xf numFmtId="3" fontId="68" fillId="0" borderId="0" xfId="12" applyNumberFormat="1" applyFont="1" applyAlignment="1">
      <alignment horizontal="center"/>
    </xf>
    <xf numFmtId="0" fontId="8" fillId="0" borderId="6" xfId="11" applyFont="1" applyBorder="1" applyAlignment="1">
      <alignment horizontal="center"/>
    </xf>
    <xf numFmtId="0" fontId="8" fillId="0" borderId="29" xfId="11" applyFont="1" applyBorder="1"/>
    <xf numFmtId="3" fontId="8" fillId="0" borderId="26" xfId="11" applyNumberFormat="1" applyFont="1" applyBorder="1" applyAlignment="1">
      <alignment horizontal="center"/>
    </xf>
    <xf numFmtId="3" fontId="42" fillId="0" borderId="26" xfId="11" applyNumberFormat="1" applyFont="1" applyBorder="1" applyAlignment="1">
      <alignment horizontal="center"/>
    </xf>
    <xf numFmtId="0" fontId="42" fillId="0" borderId="26" xfId="11" applyFont="1" applyBorder="1" applyAlignment="1">
      <alignment horizontal="center"/>
    </xf>
    <xf numFmtId="3" fontId="3" fillId="0" borderId="26" xfId="11" applyNumberFormat="1" applyFont="1" applyBorder="1"/>
    <xf numFmtId="3" fontId="36" fillId="0" borderId="26" xfId="11" applyNumberFormat="1" applyFont="1" applyBorder="1"/>
    <xf numFmtId="164" fontId="3" fillId="0" borderId="26" xfId="11" applyNumberFormat="1" applyFont="1" applyBorder="1"/>
    <xf numFmtId="0" fontId="3" fillId="0" borderId="26" xfId="11" applyFont="1" applyBorder="1"/>
    <xf numFmtId="0" fontId="36" fillId="0" borderId="26" xfId="11" applyFont="1" applyBorder="1"/>
    <xf numFmtId="0" fontId="44" fillId="0" borderId="0" xfId="64" applyAlignment="1" applyProtection="1">
      <alignment horizontal="right"/>
    </xf>
    <xf numFmtId="0" fontId="79" fillId="0" borderId="0" xfId="12" applyFont="1" applyAlignment="1">
      <alignment vertical="center"/>
    </xf>
    <xf numFmtId="0" fontId="79" fillId="0" borderId="0" xfId="8" applyFont="1" applyAlignment="1">
      <alignment horizontal="left" vertical="center"/>
    </xf>
    <xf numFmtId="41" fontId="68" fillId="34" borderId="0" xfId="12" quotePrefix="1" applyNumberFormat="1" applyFont="1" applyFill="1"/>
    <xf numFmtId="41" fontId="7" fillId="0" borderId="0" xfId="12" applyNumberFormat="1" applyFont="1"/>
    <xf numFmtId="41" fontId="7" fillId="34" borderId="0" xfId="12" applyNumberFormat="1" applyFont="1" applyFill="1"/>
    <xf numFmtId="41" fontId="3" fillId="0" borderId="0" xfId="12" applyNumberFormat="1" applyFont="1" applyAlignment="1">
      <alignment horizontal="center"/>
    </xf>
    <xf numFmtId="41" fontId="45" fillId="0" borderId="0" xfId="12" applyNumberFormat="1" applyFont="1"/>
    <xf numFmtId="41" fontId="3" fillId="0" borderId="0" xfId="12" quotePrefix="1" applyNumberFormat="1" applyFont="1"/>
    <xf numFmtId="41" fontId="3" fillId="34" borderId="0" xfId="12" quotePrefix="1" applyNumberFormat="1" applyFont="1" applyFill="1"/>
    <xf numFmtId="41" fontId="80" fillId="34" borderId="0" xfId="12" quotePrefix="1" applyNumberFormat="1" applyFont="1" applyFill="1"/>
    <xf numFmtId="41" fontId="3" fillId="0" borderId="0" xfId="12" applyNumberFormat="1" applyFont="1"/>
    <xf numFmtId="41" fontId="3" fillId="0" borderId="0" xfId="12" quotePrefix="1" applyNumberFormat="1" applyFont="1" applyAlignment="1">
      <alignment horizontal="center"/>
    </xf>
    <xf numFmtId="42" fontId="7" fillId="0" borderId="0" xfId="12" applyNumberFormat="1" applyFont="1"/>
    <xf numFmtId="42" fontId="80" fillId="34" borderId="0" xfId="12" quotePrefix="1" applyNumberFormat="1" applyFont="1" applyFill="1"/>
    <xf numFmtId="42" fontId="3" fillId="0" borderId="0" xfId="12" applyNumberFormat="1" applyFont="1" applyAlignment="1">
      <alignment horizontal="center"/>
    </xf>
    <xf numFmtId="42" fontId="7" fillId="34" borderId="0" xfId="12" applyNumberFormat="1" applyFont="1" applyFill="1"/>
    <xf numFmtId="42" fontId="45" fillId="0" borderId="0" xfId="12" applyNumberFormat="1" applyFont="1"/>
    <xf numFmtId="0" fontId="12" fillId="0" borderId="4" xfId="12" applyFont="1" applyBorder="1" applyAlignment="1">
      <alignment horizontal="centerContinuous"/>
    </xf>
    <xf numFmtId="0" fontId="0" fillId="0" borderId="4" xfId="0" applyBorder="1" applyAlignment="1">
      <alignment horizontal="centerContinuous"/>
    </xf>
    <xf numFmtId="0" fontId="41" fillId="0" borderId="1" xfId="12" applyFont="1" applyBorder="1" applyAlignment="1">
      <alignment horizontal="center" wrapText="1"/>
    </xf>
    <xf numFmtId="0" fontId="7" fillId="0" borderId="0" xfId="12" applyFont="1" applyAlignment="1">
      <alignment horizontal="right" indent="1"/>
    </xf>
    <xf numFmtId="0" fontId="18" fillId="0" borderId="0" xfId="12" applyFont="1" applyAlignment="1">
      <alignment horizontal="right" indent="1"/>
    </xf>
    <xf numFmtId="0" fontId="8" fillId="0" borderId="30" xfId="11" applyFont="1" applyBorder="1" applyAlignment="1">
      <alignment horizontal="center" vertical="center"/>
    </xf>
    <xf numFmtId="0" fontId="34" fillId="0" borderId="30" xfId="0" applyFont="1" applyBorder="1" applyAlignment="1">
      <alignment horizontal="center" vertical="center"/>
    </xf>
    <xf numFmtId="44" fontId="34" fillId="0" borderId="30" xfId="3" applyFont="1" applyBorder="1" applyAlignment="1">
      <alignment horizontal="center" vertical="center"/>
    </xf>
    <xf numFmtId="44" fontId="0" fillId="0" borderId="0" xfId="3" applyFont="1"/>
    <xf numFmtId="0" fontId="8" fillId="0" borderId="6" xfId="11" applyFont="1" applyBorder="1" applyAlignment="1">
      <alignment horizontal="center"/>
    </xf>
    <xf numFmtId="3" fontId="8" fillId="0" borderId="16" xfId="11" applyNumberFormat="1" applyFont="1" applyBorder="1" applyAlignment="1">
      <alignment horizontal="center"/>
    </xf>
    <xf numFmtId="3" fontId="8" fillId="0" borderId="6" xfId="11" applyNumberFormat="1" applyFont="1" applyBorder="1" applyAlignment="1">
      <alignment horizontal="center"/>
    </xf>
    <xf numFmtId="0" fontId="8" fillId="0" borderId="29" xfId="11" applyFont="1" applyBorder="1" applyAlignment="1">
      <alignment horizontal="center"/>
    </xf>
    <xf numFmtId="0" fontId="12" fillId="0" borderId="4" xfId="12" applyFont="1" applyBorder="1" applyAlignment="1">
      <alignment horizontal="center" wrapText="1"/>
    </xf>
    <xf numFmtId="0" fontId="0" fillId="0" borderId="4" xfId="0" applyBorder="1" applyAlignment="1">
      <alignment horizontal="center" wrapText="1"/>
    </xf>
    <xf numFmtId="0" fontId="12" fillId="0" borderId="4" xfId="12" applyFont="1" applyBorder="1" applyAlignment="1">
      <alignment horizontal="center"/>
    </xf>
    <xf numFmtId="0" fontId="79" fillId="34" borderId="0" xfId="8" applyFont="1" applyFill="1" applyAlignment="1">
      <alignment horizontal="left" vertical="center" wrapText="1"/>
    </xf>
    <xf numFmtId="0" fontId="80" fillId="34" borderId="0" xfId="0" applyFont="1" applyFill="1" applyAlignment="1">
      <alignment vertical="center" wrapText="1"/>
    </xf>
    <xf numFmtId="0" fontId="8" fillId="0" borderId="5" xfId="10" applyFont="1" applyBorder="1"/>
    <xf numFmtId="0" fontId="11" fillId="0" borderId="0" xfId="10" applyFont="1" applyAlignment="1">
      <alignment horizontal="left"/>
    </xf>
    <xf numFmtId="0" fontId="8" fillId="0" borderId="0" xfId="10" applyFont="1" applyAlignment="1">
      <alignment horizontal="left"/>
    </xf>
    <xf numFmtId="0" fontId="12" fillId="0" borderId="0" xfId="10" applyFont="1" applyAlignment="1">
      <alignment horizontal="left"/>
    </xf>
    <xf numFmtId="0" fontId="12" fillId="0" borderId="0" xfId="10" applyFont="1" applyAlignment="1">
      <alignment horizontal="center"/>
    </xf>
    <xf numFmtId="3" fontId="11" fillId="0" borderId="0" xfId="6" applyNumberFormat="1" applyFont="1" applyFill="1" applyBorder="1" applyAlignment="1">
      <alignment horizontal="center"/>
    </xf>
    <xf numFmtId="0" fontId="47" fillId="0" borderId="0" xfId="65" applyFont="1" applyAlignment="1">
      <alignment horizontal="left"/>
    </xf>
    <xf numFmtId="0" fontId="77" fillId="0" borderId="0" xfId="65" applyFont="1" applyAlignment="1">
      <alignment horizontal="center"/>
    </xf>
    <xf numFmtId="0" fontId="54" fillId="0" borderId="0" xfId="65" applyFont="1" applyAlignment="1">
      <alignment horizontal="left"/>
    </xf>
    <xf numFmtId="3" fontId="46" fillId="0" borderId="0" xfId="65" applyNumberFormat="1" applyFont="1" applyAlignment="1">
      <alignment horizontal="center"/>
    </xf>
  </cellXfs>
  <cellStyles count="91">
    <cellStyle name="20% - Accent1" xfId="37" builtinId="30" customBuiltin="1"/>
    <cellStyle name="20% - Accent1 2" xfId="77" xr:uid="{00000000-0005-0000-0000-000001000000}"/>
    <cellStyle name="20% - Accent2" xfId="41" builtinId="34" customBuiltin="1"/>
    <cellStyle name="20% - Accent2 2" xfId="79" xr:uid="{00000000-0005-0000-0000-000003000000}"/>
    <cellStyle name="20% - Accent3" xfId="45" builtinId="38" customBuiltin="1"/>
    <cellStyle name="20% - Accent3 2" xfId="81" xr:uid="{00000000-0005-0000-0000-000005000000}"/>
    <cellStyle name="20% - Accent4" xfId="49" builtinId="42" customBuiltin="1"/>
    <cellStyle name="20% - Accent4 2" xfId="83" xr:uid="{00000000-0005-0000-0000-000007000000}"/>
    <cellStyle name="20% - Accent5" xfId="53" builtinId="46" customBuiltin="1"/>
    <cellStyle name="20% - Accent5 2" xfId="85" xr:uid="{00000000-0005-0000-0000-000009000000}"/>
    <cellStyle name="20% - Accent6" xfId="57" builtinId="50" customBuiltin="1"/>
    <cellStyle name="20% - Accent6 2" xfId="87" xr:uid="{00000000-0005-0000-0000-00000B000000}"/>
    <cellStyle name="40% - Accent1" xfId="38" builtinId="31" customBuiltin="1"/>
    <cellStyle name="40% - Accent1 2" xfId="78" xr:uid="{00000000-0005-0000-0000-00000D000000}"/>
    <cellStyle name="40% - Accent2" xfId="42" builtinId="35" customBuiltin="1"/>
    <cellStyle name="40% - Accent2 2" xfId="80" xr:uid="{00000000-0005-0000-0000-00000F000000}"/>
    <cellStyle name="40% - Accent3" xfId="46" builtinId="39" customBuiltin="1"/>
    <cellStyle name="40% - Accent3 2" xfId="82" xr:uid="{00000000-0005-0000-0000-000011000000}"/>
    <cellStyle name="40% - Accent4" xfId="50" builtinId="43" customBuiltin="1"/>
    <cellStyle name="40% - Accent4 2" xfId="84" xr:uid="{00000000-0005-0000-0000-000013000000}"/>
    <cellStyle name="40% - Accent5" xfId="54" builtinId="47" customBuiltin="1"/>
    <cellStyle name="40% - Accent5 2" xfId="86" xr:uid="{00000000-0005-0000-0000-000015000000}"/>
    <cellStyle name="40% - Accent6" xfId="58" builtinId="51" customBuiltin="1"/>
    <cellStyle name="40% - Accent6 2" xfId="88" xr:uid="{00000000-0005-0000-0000-000017000000}"/>
    <cellStyle name="60% - Accent1" xfId="39" builtinId="32" customBuiltin="1"/>
    <cellStyle name="60% - Accent2" xfId="43" builtinId="36" customBuiltin="1"/>
    <cellStyle name="60% - Accent3" xfId="47" builtinId="40" customBuiltin="1"/>
    <cellStyle name="60% - Accent4" xfId="51" builtinId="44" customBuiltin="1"/>
    <cellStyle name="60% - Accent5" xfId="55" builtinId="48" customBuiltin="1"/>
    <cellStyle name="60% - Accent6" xfId="59" builtinId="52" customBuiltin="1"/>
    <cellStyle name="Accent1" xfId="36" builtinId="29" customBuiltin="1"/>
    <cellStyle name="Accent2" xfId="40" builtinId="33" customBuiltin="1"/>
    <cellStyle name="Accent3" xfId="44" builtinId="37" customBuiltin="1"/>
    <cellStyle name="Accent4" xfId="48" builtinId="41" customBuiltin="1"/>
    <cellStyle name="Accent5" xfId="52" builtinId="45" customBuiltin="1"/>
    <cellStyle name="Accent6" xfId="56" builtinId="49" customBuiltin="1"/>
    <cellStyle name="Bad" xfId="26" builtinId="27" customBuiltin="1"/>
    <cellStyle name="Calculation" xfId="30" builtinId="22" customBuiltin="1"/>
    <cellStyle name="Check Cell" xfId="32" builtinId="23" customBuiltin="1"/>
    <cellStyle name="Comma" xfId="19" builtinId="3"/>
    <cellStyle name="Comma 2" xfId="1" xr:uid="{00000000-0005-0000-0000-000028000000}"/>
    <cellStyle name="Comma 2 2" xfId="70" xr:uid="{00000000-0005-0000-0000-000029000000}"/>
    <cellStyle name="Comma 3" xfId="2" xr:uid="{00000000-0005-0000-0000-00002A000000}"/>
    <cellStyle name="Comma 3 2" xfId="71" xr:uid="{00000000-0005-0000-0000-00002B000000}"/>
    <cellStyle name="Comma 4" xfId="66" xr:uid="{00000000-0005-0000-0000-00002C000000}"/>
    <cellStyle name="Currency" xfId="3" builtinId="4"/>
    <cellStyle name="Currency 2" xfId="4" xr:uid="{00000000-0005-0000-0000-00002E000000}"/>
    <cellStyle name="Currency 2 2" xfId="72" xr:uid="{00000000-0005-0000-0000-00002F000000}"/>
    <cellStyle name="Currency 3" xfId="5" xr:uid="{00000000-0005-0000-0000-000030000000}"/>
    <cellStyle name="Currency 3 2" xfId="73" xr:uid="{00000000-0005-0000-0000-000031000000}"/>
    <cellStyle name="Currency 4" xfId="6" xr:uid="{00000000-0005-0000-0000-000032000000}"/>
    <cellStyle name="Currency 4 2" xfId="68" xr:uid="{00000000-0005-0000-0000-000033000000}"/>
    <cellStyle name="Currency 5" xfId="63" xr:uid="{00000000-0005-0000-0000-000034000000}"/>
    <cellStyle name="Explanatory Text" xfId="34" builtinId="53" customBuiltin="1"/>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64" builtinId="8"/>
    <cellStyle name="Input" xfId="28" builtinId="20" customBuiltin="1"/>
    <cellStyle name="Linked Cell" xfId="31" builtinId="24" customBuiltin="1"/>
    <cellStyle name="Neutral" xfId="27" builtinId="28" customBuiltin="1"/>
    <cellStyle name="Normal" xfId="0" builtinId="0"/>
    <cellStyle name="Normal 2" xfId="7" xr:uid="{00000000-0005-0000-0000-000040000000}"/>
    <cellStyle name="Normal 2 2" xfId="8" xr:uid="{00000000-0005-0000-0000-000041000000}"/>
    <cellStyle name="Normal 2 2 2" xfId="75" xr:uid="{00000000-0005-0000-0000-000042000000}"/>
    <cellStyle name="Normal 2 3" xfId="74" xr:uid="{00000000-0005-0000-0000-000043000000}"/>
    <cellStyle name="Normal 3" xfId="9" xr:uid="{00000000-0005-0000-0000-000044000000}"/>
    <cellStyle name="Normal 3 2" xfId="69" xr:uid="{00000000-0005-0000-0000-000045000000}"/>
    <cellStyle name="Normal 4" xfId="18" xr:uid="{00000000-0005-0000-0000-000046000000}"/>
    <cellStyle name="Normal 5" xfId="60" xr:uid="{00000000-0005-0000-0000-000047000000}"/>
    <cellStyle name="Normal 5 2" xfId="89" xr:uid="{00000000-0005-0000-0000-000048000000}"/>
    <cellStyle name="Normal 6" xfId="62" xr:uid="{00000000-0005-0000-0000-000049000000}"/>
    <cellStyle name="Normal_1998 Surveys" xfId="10" xr:uid="{00000000-0005-0000-0000-00004A000000}"/>
    <cellStyle name="Normal_1998 Surveys 2" xfId="65" xr:uid="{00000000-0005-0000-0000-00004B000000}"/>
    <cellStyle name="Normal_Annual Report FY 06_v2" xfId="11" xr:uid="{00000000-0005-0000-0000-00004C000000}"/>
    <cellStyle name="Normal_AR99TBL3" xfId="12" xr:uid="{00000000-0005-0000-0000-000051000000}"/>
    <cellStyle name="Normal_Table_4.6_v6" xfId="13" xr:uid="{00000000-0005-0000-0000-000062000000}"/>
    <cellStyle name="Note 2" xfId="61" xr:uid="{00000000-0005-0000-0000-000065000000}"/>
    <cellStyle name="Note 2 2" xfId="90" xr:uid="{00000000-0005-0000-0000-000066000000}"/>
    <cellStyle name="Output" xfId="29" builtinId="21" customBuiltin="1"/>
    <cellStyle name="Percent" xfId="14" builtinId="5"/>
    <cellStyle name="Percent 2" xfId="15" xr:uid="{00000000-0005-0000-0000-000069000000}"/>
    <cellStyle name="Percent 2 2" xfId="16" xr:uid="{00000000-0005-0000-0000-00006A000000}"/>
    <cellStyle name="Percent 2 2 2" xfId="67" xr:uid="{00000000-0005-0000-0000-00006B000000}"/>
    <cellStyle name="Percent 3" xfId="17" xr:uid="{00000000-0005-0000-0000-00006C000000}"/>
    <cellStyle name="Percent 3 2" xfId="76" xr:uid="{00000000-0005-0000-0000-00006D000000}"/>
    <cellStyle name="Title" xfId="20" builtinId="15" customBuiltin="1"/>
    <cellStyle name="Total" xfId="35" builtinId="25" customBuiltin="1"/>
    <cellStyle name="Warning Text" xfId="33" builtinId="11"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FF"/>
      <color rgb="FFFFFFCC"/>
      <color rgb="FFFFFF99"/>
      <color rgb="FFAFAFFF"/>
      <color rgb="FF9999FF"/>
      <color rgb="FFFFFFFF"/>
      <color rgb="FF28F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State and Local Retail Sales &amp; Use Tax Collections</a:t>
            </a:r>
          </a:p>
        </c:rich>
      </c:tx>
      <c:layout>
        <c:manualLayout>
          <c:xMode val="edge"/>
          <c:yMode val="edge"/>
          <c:x val="0.22271029323581742"/>
          <c:y val="2.5777011062337383E-3"/>
        </c:manualLayout>
      </c:layout>
      <c:overlay val="0"/>
      <c:spPr>
        <a:noFill/>
        <a:ln w="25400">
          <a:noFill/>
        </a:ln>
      </c:spPr>
    </c:title>
    <c:autoTitleDeleted val="0"/>
    <c:plotArea>
      <c:layout>
        <c:manualLayout>
          <c:layoutTarget val="inner"/>
          <c:xMode val="edge"/>
          <c:yMode val="edge"/>
          <c:x val="8.6518164630170286E-2"/>
          <c:y val="9.2927619405491879E-2"/>
          <c:w val="0.90718655486416255"/>
          <c:h val="0.78597707824482899"/>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'4.1_v1'!$A$7:$A$16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'4.1_v1'!$N$7:$N$16</c:f>
              <c:numCache>
                <c:formatCode>#,##0_);\(#,##0\)</c:formatCode>
                <c:ptCount val="10"/>
                <c:pt idx="0">
                  <c:v>4891193000</c:v>
                </c:pt>
                <c:pt idx="1">
                  <c:v>5052117000</c:v>
                </c:pt>
                <c:pt idx="2">
                  <c:v>5594644000</c:v>
                </c:pt>
                <c:pt idx="3">
                  <c:v>6102277000</c:v>
                </c:pt>
                <c:pt idx="4">
                  <c:v>6204518000</c:v>
                </c:pt>
                <c:pt idx="5">
                  <c:v>6340303000</c:v>
                </c:pt>
                <c:pt idx="6">
                  <c:v>6519121000</c:v>
                </c:pt>
                <c:pt idx="7">
                  <c:v>6776640000</c:v>
                </c:pt>
                <c:pt idx="8">
                  <c:v>7029639000</c:v>
                </c:pt>
                <c:pt idx="9">
                  <c:v>7933076000</c:v>
                </c:pt>
              </c:numCache>
            </c:numRef>
          </c:val>
          <c:extLst>
            <c:ext xmlns:c16="http://schemas.microsoft.com/office/drawing/2014/chart" uri="{C3380CC4-5D6E-409C-BE32-E72D297353CC}">
              <c16:uniqueId val="{00000000-E1F1-41B5-A510-4D5DAE2AFBA2}"/>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7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State and Local Retail Sales &amp; Use Tax Collections</a:t>
            </a:r>
          </a:p>
        </c:rich>
      </c:tx>
      <c:layout>
        <c:manualLayout>
          <c:xMode val="edge"/>
          <c:yMode val="edge"/>
          <c:x val="0.28435523938572721"/>
          <c:y val="2.5778014032212969E-3"/>
        </c:manualLayout>
      </c:layout>
      <c:overlay val="0"/>
      <c:spPr>
        <a:noFill/>
        <a:ln w="25400">
          <a:noFill/>
        </a:ln>
      </c:spPr>
    </c:title>
    <c:autoTitleDeleted val="0"/>
    <c:plotArea>
      <c:layout>
        <c:manualLayout>
          <c:layoutTarget val="inner"/>
          <c:xMode val="edge"/>
          <c:yMode val="edge"/>
          <c:x val="6.542909273361211E-2"/>
          <c:y val="7.7608387014024061E-2"/>
          <c:w val="0.92827561241298695"/>
          <c:h val="0.821721671532474"/>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'4.1k'!$A$7:$A$16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'4.1k'!$P$7:$P$16</c:f>
              <c:numCache>
                <c:formatCode>_(* #,##0_);_(* \(#,##0\);_(* "-"_);_(@_)</c:formatCode>
                <c:ptCount val="10"/>
                <c:pt idx="0" formatCode="_(&quot;$&quot;* #,##0_);_(&quot;$&quot;* \(#,##0\);_(&quot;$&quot;* &quot;-&quot;_);_(@_)">
                  <c:v>0</c:v>
                </c:pt>
                <c:pt idx="1">
                  <c:v>0</c:v>
                </c:pt>
                <c:pt idx="2">
                  <c:v>0</c:v>
                </c:pt>
                <c:pt idx="3">
                  <c:v>0</c:v>
                </c:pt>
                <c:pt idx="4">
                  <c:v>0</c:v>
                </c:pt>
                <c:pt idx="5">
                  <c:v>0</c:v>
                </c:pt>
                <c:pt idx="6">
                  <c:v>0</c:v>
                </c:pt>
                <c:pt idx="7">
                  <c:v>0</c:v>
                </c:pt>
                <c:pt idx="8">
                  <c:v>0</c:v>
                </c:pt>
                <c:pt idx="9">
                  <c:v>7937850000</c:v>
                </c:pt>
              </c:numCache>
            </c:numRef>
          </c:val>
          <c:extLst>
            <c:ext xmlns:c16="http://schemas.microsoft.com/office/drawing/2014/chart" uri="{C3380CC4-5D6E-409C-BE32-E72D297353CC}">
              <c16:uniqueId val="{00000000-8263-41DC-8F68-CAC6169C00C0}"/>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7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659130</xdr:colOff>
      <xdr:row>36</xdr:row>
      <xdr:rowOff>9525</xdr:rowOff>
    </xdr:from>
    <xdr:to>
      <xdr:col>10</xdr:col>
      <xdr:colOff>781050</xdr:colOff>
      <xdr:row>57</xdr:row>
      <xdr:rowOff>190499</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344631</xdr:colOff>
      <xdr:row>16</xdr:row>
      <xdr:rowOff>63500</xdr:rowOff>
    </xdr:from>
    <xdr:to>
      <xdr:col>13</xdr:col>
      <xdr:colOff>192232</xdr:colOff>
      <xdr:row>24</xdr:row>
      <xdr:rowOff>127000</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7840806" y="3206750"/>
          <a:ext cx="4514851" cy="12065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C00000"/>
              </a:solidFill>
              <a:latin typeface="Arial Narrow" panose="020B0606020202030204" pitchFamily="34" charset="0"/>
            </a:rPr>
            <a:t>Cells in blue have been re-checked... grayed cells converted to formulas</a:t>
          </a:r>
        </a:p>
        <a:p>
          <a:r>
            <a:rPr lang="en-US" sz="1200">
              <a:solidFill>
                <a:srgbClr val="C00000"/>
              </a:solidFill>
              <a:latin typeface="Arial Narrow" panose="020B0606020202030204" pitchFamily="34" charset="0"/>
            </a:rPr>
            <a:t>Cells with red comment maker</a:t>
          </a:r>
          <a:r>
            <a:rPr lang="en-US" sz="1200" baseline="0">
              <a:solidFill>
                <a:srgbClr val="C00000"/>
              </a:solidFill>
              <a:latin typeface="Arial Narrow" panose="020B0606020202030204" pitchFamily="34" charset="0"/>
            </a:rPr>
            <a:t> have been adjusted per latest available data (vs original data noted in comment)</a:t>
          </a:r>
        </a:p>
        <a:p>
          <a:endParaRPr lang="en-US" sz="1200" baseline="0">
            <a:solidFill>
              <a:srgbClr val="C00000"/>
            </a:solidFill>
            <a:latin typeface="Arial Narrow" panose="020B0606020202030204" pitchFamily="34" charset="0"/>
          </a:endParaRPr>
        </a:p>
        <a:p>
          <a:r>
            <a:rPr lang="en-US" sz="1200" baseline="0">
              <a:solidFill>
                <a:srgbClr val="C00000"/>
              </a:solidFill>
              <a:latin typeface="Arial Narrow" panose="020B0606020202030204" pitchFamily="34" charset="0"/>
            </a:rPr>
            <a:t>...The most significant changes are in the HMO fund, which are made to capture "missing" collections that should go that HMO fund</a:t>
          </a:r>
          <a:endParaRPr lang="en-US" sz="1200">
            <a:solidFill>
              <a:srgbClr val="C00000"/>
            </a:solidFill>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278130</xdr:colOff>
      <xdr:row>33</xdr:row>
      <xdr:rowOff>52917</xdr:rowOff>
    </xdr:from>
    <xdr:to>
      <xdr:col>13</xdr:col>
      <xdr:colOff>582083</xdr:colOff>
      <xdr:row>55</xdr:row>
      <xdr:rowOff>10583</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53340</xdr:colOff>
      <xdr:row>192</xdr:row>
      <xdr:rowOff>83820</xdr:rowOff>
    </xdr:from>
    <xdr:to>
      <xdr:col>18</xdr:col>
      <xdr:colOff>266700</xdr:colOff>
      <xdr:row>192</xdr:row>
      <xdr:rowOff>83820</xdr:rowOff>
    </xdr:to>
    <xdr:sp macro="" textlink="">
      <xdr:nvSpPr>
        <xdr:cNvPr id="2" name="Line 1">
          <a:extLst>
            <a:ext uri="{FF2B5EF4-FFF2-40B4-BE49-F238E27FC236}">
              <a16:creationId xmlns:a16="http://schemas.microsoft.com/office/drawing/2014/main" id="{00000000-0008-0000-1F00-000002000000}"/>
            </a:ext>
          </a:extLst>
        </xdr:cNvPr>
        <xdr:cNvSpPr>
          <a:spLocks noChangeShapeType="1"/>
        </xdr:cNvSpPr>
      </xdr:nvSpPr>
      <xdr:spPr bwMode="auto">
        <a:xfrm flipH="1">
          <a:off x="16693515" y="28515945"/>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3" name="Line 2">
          <a:extLst>
            <a:ext uri="{FF2B5EF4-FFF2-40B4-BE49-F238E27FC236}">
              <a16:creationId xmlns:a16="http://schemas.microsoft.com/office/drawing/2014/main" id="{00000000-0008-0000-1F00-000003000000}"/>
            </a:ext>
          </a:extLst>
        </xdr:cNvPr>
        <xdr:cNvSpPr>
          <a:spLocks noChangeShapeType="1"/>
        </xdr:cNvSpPr>
      </xdr:nvSpPr>
      <xdr:spPr bwMode="auto">
        <a:xfrm flipH="1">
          <a:off x="16693515" y="28984575"/>
          <a:ext cx="220980" cy="0"/>
        </a:xfrm>
        <a:prstGeom prst="line">
          <a:avLst/>
        </a:prstGeom>
        <a:noFill/>
        <a:ln w="9525">
          <a:solidFill>
            <a:srgbClr val="000000"/>
          </a:solidFill>
          <a:round/>
          <a:headEnd/>
          <a:tailEnd type="triangle" w="med" len="med"/>
        </a:ln>
      </xdr:spPr>
    </xdr:sp>
    <xdr:clientData/>
  </xdr:twoCellAnchor>
  <xdr:twoCellAnchor>
    <xdr:from>
      <xdr:col>18</xdr:col>
      <xdr:colOff>53340</xdr:colOff>
      <xdr:row>192</xdr:row>
      <xdr:rowOff>83820</xdr:rowOff>
    </xdr:from>
    <xdr:to>
      <xdr:col>18</xdr:col>
      <xdr:colOff>266700</xdr:colOff>
      <xdr:row>192</xdr:row>
      <xdr:rowOff>83820</xdr:rowOff>
    </xdr:to>
    <xdr:sp macro="" textlink="">
      <xdr:nvSpPr>
        <xdr:cNvPr id="4" name="Line 3">
          <a:extLst>
            <a:ext uri="{FF2B5EF4-FFF2-40B4-BE49-F238E27FC236}">
              <a16:creationId xmlns:a16="http://schemas.microsoft.com/office/drawing/2014/main" id="{00000000-0008-0000-1F00-000004000000}"/>
            </a:ext>
          </a:extLst>
        </xdr:cNvPr>
        <xdr:cNvSpPr>
          <a:spLocks noChangeShapeType="1"/>
        </xdr:cNvSpPr>
      </xdr:nvSpPr>
      <xdr:spPr bwMode="auto">
        <a:xfrm flipH="1">
          <a:off x="16693515" y="28515945"/>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5" name="Line 4">
          <a:extLst>
            <a:ext uri="{FF2B5EF4-FFF2-40B4-BE49-F238E27FC236}">
              <a16:creationId xmlns:a16="http://schemas.microsoft.com/office/drawing/2014/main" id="{00000000-0008-0000-1F00-000005000000}"/>
            </a:ext>
          </a:extLst>
        </xdr:cNvPr>
        <xdr:cNvSpPr>
          <a:spLocks noChangeShapeType="1"/>
        </xdr:cNvSpPr>
      </xdr:nvSpPr>
      <xdr:spPr bwMode="auto">
        <a:xfrm flipH="1">
          <a:off x="16693515" y="28984575"/>
          <a:ext cx="220980" cy="0"/>
        </a:xfrm>
        <a:prstGeom prst="line">
          <a:avLst/>
        </a:prstGeom>
        <a:noFill/>
        <a:ln w="9525">
          <a:solidFill>
            <a:srgbClr val="000000"/>
          </a:solidFill>
          <a:round/>
          <a:headEnd/>
          <a:tailEnd type="triangle" w="med" len="med"/>
        </a:ln>
      </xdr:spPr>
    </xdr:sp>
    <xdr:clientData/>
  </xdr:twoCellAnchor>
  <xdr:twoCellAnchor>
    <xdr:from>
      <xdr:col>8</xdr:col>
      <xdr:colOff>0</xdr:colOff>
      <xdr:row>0</xdr:row>
      <xdr:rowOff>0</xdr:rowOff>
    </xdr:from>
    <xdr:to>
      <xdr:col>11</xdr:col>
      <xdr:colOff>800100</xdr:colOff>
      <xdr:row>1</xdr:row>
      <xdr:rowOff>123825</xdr:rowOff>
    </xdr:to>
    <xdr:sp macro="" textlink="">
      <xdr:nvSpPr>
        <xdr:cNvPr id="6" name="TextBox 5">
          <a:extLst>
            <a:ext uri="{FF2B5EF4-FFF2-40B4-BE49-F238E27FC236}">
              <a16:creationId xmlns:a16="http://schemas.microsoft.com/office/drawing/2014/main" id="{00000000-0008-0000-1F00-000006000000}"/>
            </a:ext>
          </a:extLst>
        </xdr:cNvPr>
        <xdr:cNvSpPr txBox="1"/>
      </xdr:nvSpPr>
      <xdr:spPr>
        <a:xfrm>
          <a:off x="8220075" y="0"/>
          <a:ext cx="2819400" cy="3143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C00000"/>
              </a:solidFill>
              <a:latin typeface="Arial Narrow" panose="020B0606020202030204" pitchFamily="34" charset="0"/>
            </a:rPr>
            <a:t>Report Property Tax Surveys on M drive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axi/RESCH/ANNREPRT/FY%2004/Annual%20Report%20FY%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CK/Annual%20Report/AR98TBL2.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ESCH\ANNREPRT\FY%2004\Annual%20Report%20FY%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CH/ANNREPRT/FY%2004/Annual%20Report%20FY%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axi/RICK/Annual%20Report/AR98TBL2.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ICK\Annual%20Report\AR98TBL2.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13353279.129999999</v>
          </cell>
          <cell r="C14">
            <v>17204905.25</v>
          </cell>
        </row>
        <row r="22">
          <cell r="B22">
            <v>5217873.93</v>
          </cell>
          <cell r="C22">
            <v>7225597.0500000007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4">
          <cell r="V34">
            <v>1998</v>
          </cell>
        </row>
      </sheetData>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2.1..2.2"/>
      <sheetName val="Table2.3"/>
    </sheetNames>
    <sheetDataSet>
      <sheetData sheetId="0">
        <row r="13">
          <cell r="A13">
            <v>1994</v>
          </cell>
        </row>
        <row r="14">
          <cell r="A14">
            <v>1995</v>
          </cell>
        </row>
        <row r="15">
          <cell r="A15">
            <v>1996</v>
          </cell>
        </row>
        <row r="16">
          <cell r="A16">
            <v>1997</v>
          </cell>
        </row>
        <row r="17">
          <cell r="A17">
            <v>1998</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N173"/>
  <sheetViews>
    <sheetView showOutlineSymbols="0" zoomScaleNormal="100" workbookViewId="0">
      <selection activeCell="A3" sqref="A3"/>
    </sheetView>
  </sheetViews>
  <sheetFormatPr defaultColWidth="10.77734375" defaultRowHeight="15"/>
  <cols>
    <col min="1" max="1" width="15" style="18" customWidth="1"/>
    <col min="2" max="2" width="12.77734375" style="18" bestFit="1" customWidth="1"/>
    <col min="3" max="3" width="15.77734375" style="18" customWidth="1"/>
    <col min="4" max="4" width="2.77734375" style="18" customWidth="1"/>
    <col min="5" max="6" width="12" style="18" bestFit="1" customWidth="1"/>
    <col min="7" max="7" width="17.5546875" style="18" customWidth="1"/>
    <col min="8" max="8" width="12.77734375" style="18" bestFit="1" customWidth="1"/>
    <col min="9" max="9" width="2.5546875" style="18" customWidth="1"/>
    <col min="10" max="10" width="12" style="73" bestFit="1" customWidth="1"/>
    <col min="11" max="11" width="14.77734375" style="73" customWidth="1"/>
    <col min="12" max="12" width="12.77734375" style="73" customWidth="1"/>
    <col min="13" max="16384" width="10.77734375" style="18"/>
  </cols>
  <sheetData>
    <row r="1" spans="1:12" ht="17.399999999999999">
      <c r="A1" s="14" t="s">
        <v>265</v>
      </c>
      <c r="B1" s="10"/>
      <c r="C1" s="13"/>
      <c r="D1" s="13"/>
      <c r="E1" s="10"/>
      <c r="F1" s="10"/>
      <c r="G1" s="13"/>
      <c r="H1" s="10"/>
      <c r="I1" s="10"/>
      <c r="J1" s="26"/>
      <c r="K1" s="26"/>
      <c r="L1" s="28"/>
    </row>
    <row r="2" spans="1:12" ht="15.6">
      <c r="A2" s="16" t="s">
        <v>276</v>
      </c>
      <c r="B2" s="10"/>
      <c r="C2" s="13"/>
      <c r="D2" s="13"/>
      <c r="E2" s="10"/>
      <c r="F2" s="10"/>
      <c r="G2" s="13"/>
      <c r="H2" s="10"/>
      <c r="I2" s="10"/>
      <c r="J2" s="26"/>
      <c r="K2" s="26"/>
      <c r="L2" s="28"/>
    </row>
    <row r="3" spans="1:12" ht="15.6">
      <c r="A3" s="17" t="s">
        <v>362</v>
      </c>
      <c r="B3" s="10"/>
      <c r="C3" s="13"/>
      <c r="D3" s="13"/>
      <c r="E3" s="10"/>
      <c r="F3" s="10"/>
      <c r="G3" s="13"/>
      <c r="H3" s="10"/>
      <c r="I3" s="10"/>
      <c r="J3" s="26"/>
      <c r="K3" s="26"/>
      <c r="L3" s="28"/>
    </row>
    <row r="4" spans="1:12" ht="13.2" customHeight="1" thickBot="1">
      <c r="A4" s="21"/>
      <c r="B4" s="10"/>
      <c r="C4" s="13"/>
      <c r="D4" s="13"/>
      <c r="E4" s="10"/>
      <c r="F4" s="10"/>
      <c r="G4" s="13"/>
      <c r="H4" s="10"/>
      <c r="I4" s="10"/>
      <c r="J4" s="26"/>
      <c r="K4" s="26"/>
      <c r="L4" s="28"/>
    </row>
    <row r="5" spans="1:12">
      <c r="A5" s="274"/>
      <c r="B5" s="313" t="s">
        <v>133</v>
      </c>
      <c r="C5" s="313"/>
      <c r="D5" s="30"/>
      <c r="E5" s="311" t="s">
        <v>134</v>
      </c>
      <c r="F5" s="312"/>
      <c r="G5" s="312"/>
      <c r="H5" s="312"/>
      <c r="I5" s="31"/>
      <c r="J5" s="32"/>
      <c r="K5" s="33" t="s">
        <v>266</v>
      </c>
      <c r="L5" s="34"/>
    </row>
    <row r="6" spans="1:12" ht="13.2" customHeight="1">
      <c r="A6" s="35"/>
      <c r="B6" s="36"/>
      <c r="C6" s="37"/>
      <c r="D6" s="37"/>
      <c r="E6" s="38"/>
      <c r="F6" s="36"/>
      <c r="G6" s="37"/>
      <c r="H6" s="39" t="s">
        <v>2</v>
      </c>
      <c r="I6" s="40"/>
      <c r="J6" s="41"/>
      <c r="K6" s="42" t="s">
        <v>275</v>
      </c>
      <c r="L6" s="42" t="s">
        <v>275</v>
      </c>
    </row>
    <row r="7" spans="1:12" ht="13.2" customHeight="1">
      <c r="A7" s="121" t="s">
        <v>6</v>
      </c>
      <c r="B7" s="275" t="s">
        <v>267</v>
      </c>
      <c r="C7" s="121" t="s">
        <v>4</v>
      </c>
      <c r="D7" s="121"/>
      <c r="E7" s="43" t="s">
        <v>132</v>
      </c>
      <c r="F7" s="275" t="s">
        <v>131</v>
      </c>
      <c r="G7" s="121" t="s">
        <v>4</v>
      </c>
      <c r="H7" s="275" t="s">
        <v>130</v>
      </c>
      <c r="I7" s="44"/>
      <c r="J7" s="276" t="s">
        <v>268</v>
      </c>
      <c r="K7" s="276" t="s">
        <v>129</v>
      </c>
      <c r="L7" s="277" t="s">
        <v>274</v>
      </c>
    </row>
    <row r="8" spans="1:12" ht="21" customHeight="1">
      <c r="A8" s="12" t="s">
        <v>135</v>
      </c>
      <c r="B8" s="10">
        <v>41962</v>
      </c>
      <c r="C8" s="12">
        <v>38037527.109999999</v>
      </c>
      <c r="D8" s="12"/>
      <c r="E8" s="45">
        <v>16502</v>
      </c>
      <c r="F8" s="10">
        <v>2053</v>
      </c>
      <c r="G8" s="12">
        <v>238754516.80000001</v>
      </c>
      <c r="H8" s="10">
        <v>18555</v>
      </c>
      <c r="I8" s="46"/>
      <c r="J8" s="26">
        <v>10998</v>
      </c>
      <c r="K8" s="26">
        <v>6844</v>
      </c>
      <c r="L8" s="26">
        <v>713</v>
      </c>
    </row>
    <row r="9" spans="1:12" ht="13.2" customHeight="1">
      <c r="A9" s="13" t="s">
        <v>139</v>
      </c>
      <c r="B9" s="10">
        <v>115211</v>
      </c>
      <c r="C9" s="10">
        <v>103548527.94</v>
      </c>
      <c r="D9" s="10"/>
      <c r="E9" s="45">
        <v>39952</v>
      </c>
      <c r="F9" s="10">
        <v>10066</v>
      </c>
      <c r="G9" s="10">
        <v>545671635.89999998</v>
      </c>
      <c r="H9" s="10">
        <v>50018</v>
      </c>
      <c r="I9" s="46"/>
      <c r="J9" s="26">
        <v>27622</v>
      </c>
      <c r="K9" s="26">
        <v>20816</v>
      </c>
      <c r="L9" s="26">
        <v>1580</v>
      </c>
    </row>
    <row r="10" spans="1:12" ht="13.2" customHeight="1">
      <c r="A10" s="13" t="s">
        <v>143</v>
      </c>
      <c r="B10" s="10">
        <v>16510</v>
      </c>
      <c r="C10" s="10">
        <v>14978843.380000001</v>
      </c>
      <c r="D10" s="10"/>
      <c r="E10" s="45">
        <v>6790</v>
      </c>
      <c r="F10" s="10">
        <v>385</v>
      </c>
      <c r="G10" s="10">
        <v>44854096.700000003</v>
      </c>
      <c r="H10" s="10">
        <v>7175</v>
      </c>
      <c r="I10" s="46"/>
      <c r="J10" s="26">
        <v>3844</v>
      </c>
      <c r="K10" s="26">
        <v>3148</v>
      </c>
      <c r="L10" s="26">
        <v>183</v>
      </c>
    </row>
    <row r="11" spans="1:12" ht="13.2" customHeight="1">
      <c r="A11" s="13" t="s">
        <v>147</v>
      </c>
      <c r="B11" s="10">
        <v>13867</v>
      </c>
      <c r="C11" s="10">
        <v>12635969.699999999</v>
      </c>
      <c r="D11" s="10"/>
      <c r="E11" s="45">
        <v>5457</v>
      </c>
      <c r="F11" s="10">
        <v>549</v>
      </c>
      <c r="G11" s="10">
        <v>49484304.200000003</v>
      </c>
      <c r="H11" s="10">
        <v>6006</v>
      </c>
      <c r="I11" s="46"/>
      <c r="J11" s="26">
        <v>3282</v>
      </c>
      <c r="K11" s="26">
        <v>2579</v>
      </c>
      <c r="L11" s="26">
        <v>145</v>
      </c>
    </row>
    <row r="12" spans="1:12" ht="13.2" customHeight="1">
      <c r="A12" s="13" t="s">
        <v>151</v>
      </c>
      <c r="B12" s="10">
        <v>30880</v>
      </c>
      <c r="C12" s="10">
        <v>28052369.440000001</v>
      </c>
      <c r="D12" s="10"/>
      <c r="E12" s="45">
        <v>12622</v>
      </c>
      <c r="F12" s="10">
        <v>897</v>
      </c>
      <c r="G12" s="10">
        <v>77787188.900000006</v>
      </c>
      <c r="H12" s="10">
        <v>13519</v>
      </c>
      <c r="I12" s="46"/>
      <c r="J12" s="26">
        <v>7589</v>
      </c>
      <c r="K12" s="26">
        <v>5608</v>
      </c>
      <c r="L12" s="26">
        <v>322</v>
      </c>
    </row>
    <row r="13" spans="1:12" ht="21" customHeight="1">
      <c r="A13" s="13" t="s">
        <v>155</v>
      </c>
      <c r="B13" s="10">
        <v>16252</v>
      </c>
      <c r="C13" s="10">
        <v>14783254.460000001</v>
      </c>
      <c r="D13" s="10"/>
      <c r="E13" s="45">
        <v>6385</v>
      </c>
      <c r="F13" s="10">
        <v>480</v>
      </c>
      <c r="G13" s="10">
        <v>44713050.899999999</v>
      </c>
      <c r="H13" s="10">
        <v>6865</v>
      </c>
      <c r="I13" s="46"/>
      <c r="J13" s="26">
        <v>3626</v>
      </c>
      <c r="K13" s="26">
        <v>3054</v>
      </c>
      <c r="L13" s="26">
        <v>185</v>
      </c>
    </row>
    <row r="14" spans="1:12" ht="13.2" customHeight="1">
      <c r="A14" s="13" t="s">
        <v>159</v>
      </c>
      <c r="B14" s="10">
        <v>240939</v>
      </c>
      <c r="C14" s="10">
        <v>215819320.75999999</v>
      </c>
      <c r="D14" s="10"/>
      <c r="E14" s="45">
        <v>98213</v>
      </c>
      <c r="F14" s="10">
        <v>33646</v>
      </c>
      <c r="G14" s="10">
        <v>1424664013.6800001</v>
      </c>
      <c r="H14" s="10">
        <v>131859</v>
      </c>
      <c r="I14" s="46"/>
      <c r="J14" s="26">
        <v>89184</v>
      </c>
      <c r="K14" s="26">
        <v>37458</v>
      </c>
      <c r="L14" s="26">
        <v>5217</v>
      </c>
    </row>
    <row r="15" spans="1:12" ht="13.2" customHeight="1">
      <c r="A15" s="13" t="s">
        <v>163</v>
      </c>
      <c r="B15" s="10">
        <v>80790</v>
      </c>
      <c r="C15" s="10">
        <v>73257851.530000001</v>
      </c>
      <c r="D15" s="10"/>
      <c r="E15" s="45">
        <v>31687</v>
      </c>
      <c r="F15" s="10">
        <v>2930</v>
      </c>
      <c r="G15" s="10">
        <v>217388300.30000001</v>
      </c>
      <c r="H15" s="10">
        <v>34617</v>
      </c>
      <c r="I15" s="46"/>
      <c r="J15" s="26">
        <v>17920</v>
      </c>
      <c r="K15" s="26">
        <v>15901</v>
      </c>
      <c r="L15" s="26">
        <v>796</v>
      </c>
    </row>
    <row r="16" spans="1:12" ht="13.2" customHeight="1">
      <c r="A16" s="13" t="s">
        <v>167</v>
      </c>
      <c r="B16" s="10">
        <v>5270</v>
      </c>
      <c r="C16" s="10">
        <v>4761911.1500000004</v>
      </c>
      <c r="D16" s="10"/>
      <c r="E16" s="45">
        <v>2234</v>
      </c>
      <c r="F16" s="10">
        <v>168</v>
      </c>
      <c r="G16" s="10">
        <v>20530866.809999999</v>
      </c>
      <c r="H16" s="10">
        <v>2402</v>
      </c>
      <c r="I16" s="46"/>
      <c r="J16" s="26">
        <v>1345</v>
      </c>
      <c r="K16" s="26">
        <v>999</v>
      </c>
      <c r="L16" s="26">
        <v>58</v>
      </c>
    </row>
    <row r="17" spans="1:12" ht="13.2" customHeight="1">
      <c r="A17" s="13" t="s">
        <v>171</v>
      </c>
      <c r="B17" s="10">
        <v>84885</v>
      </c>
      <c r="C17" s="10">
        <v>76766126.209999993</v>
      </c>
      <c r="D17" s="10"/>
      <c r="E17" s="45">
        <v>31708</v>
      </c>
      <c r="F17" s="10">
        <v>3854</v>
      </c>
      <c r="G17" s="10">
        <v>255825894.80000001</v>
      </c>
      <c r="H17" s="10">
        <v>35562</v>
      </c>
      <c r="I17" s="46"/>
      <c r="J17" s="26">
        <v>17375</v>
      </c>
      <c r="K17" s="26">
        <v>17319</v>
      </c>
      <c r="L17" s="26">
        <v>868</v>
      </c>
    </row>
    <row r="18" spans="1:12" ht="21" customHeight="1">
      <c r="A18" s="13" t="s">
        <v>175</v>
      </c>
      <c r="B18" s="10">
        <v>5797</v>
      </c>
      <c r="C18" s="10">
        <v>5250389.4400000004</v>
      </c>
      <c r="D18" s="10"/>
      <c r="E18" s="45">
        <v>2386</v>
      </c>
      <c r="F18" s="10">
        <v>121</v>
      </c>
      <c r="G18" s="10">
        <v>14284228.9</v>
      </c>
      <c r="H18" s="10">
        <v>2507</v>
      </c>
      <c r="I18" s="46"/>
      <c r="J18" s="26">
        <v>1240</v>
      </c>
      <c r="K18" s="26">
        <v>1185</v>
      </c>
      <c r="L18" s="26">
        <v>82</v>
      </c>
    </row>
    <row r="19" spans="1:12" ht="13.2" customHeight="1">
      <c r="A19" s="13" t="s">
        <v>179</v>
      </c>
      <c r="B19" s="10">
        <v>35942</v>
      </c>
      <c r="C19" s="10">
        <v>32558225.710000001</v>
      </c>
      <c r="D19" s="10"/>
      <c r="E19" s="45">
        <v>13025</v>
      </c>
      <c r="F19" s="10">
        <v>1818</v>
      </c>
      <c r="G19" s="10">
        <v>111847979.2</v>
      </c>
      <c r="H19" s="10">
        <v>14843</v>
      </c>
      <c r="I19" s="46"/>
      <c r="J19" s="26">
        <v>6974</v>
      </c>
      <c r="K19" s="26">
        <v>7529</v>
      </c>
      <c r="L19" s="26">
        <v>340</v>
      </c>
    </row>
    <row r="20" spans="1:12" ht="13.2" customHeight="1">
      <c r="A20" s="13" t="s">
        <v>183</v>
      </c>
      <c r="B20" s="10">
        <v>14031</v>
      </c>
      <c r="C20" s="10">
        <v>12751734.6</v>
      </c>
      <c r="D20" s="10"/>
      <c r="E20" s="45">
        <v>5741</v>
      </c>
      <c r="F20" s="10">
        <v>511</v>
      </c>
      <c r="G20" s="10">
        <v>39076554</v>
      </c>
      <c r="H20" s="10">
        <v>6252</v>
      </c>
      <c r="I20" s="46"/>
      <c r="J20" s="26">
        <v>4062</v>
      </c>
      <c r="K20" s="26">
        <v>1980</v>
      </c>
      <c r="L20" s="26">
        <v>210</v>
      </c>
    </row>
    <row r="21" spans="1:12" ht="13.2" customHeight="1">
      <c r="A21" s="13" t="s">
        <v>187</v>
      </c>
      <c r="B21" s="10">
        <v>16235</v>
      </c>
      <c r="C21" s="10">
        <v>14839292.560000001</v>
      </c>
      <c r="D21" s="10"/>
      <c r="E21" s="45">
        <v>6581</v>
      </c>
      <c r="F21" s="10">
        <v>211</v>
      </c>
      <c r="G21" s="10">
        <v>40626375.299999997</v>
      </c>
      <c r="H21" s="10">
        <v>6792</v>
      </c>
      <c r="I21" s="46"/>
      <c r="J21" s="26">
        <v>3263</v>
      </c>
      <c r="K21" s="26">
        <v>3370</v>
      </c>
      <c r="L21" s="26">
        <v>159</v>
      </c>
    </row>
    <row r="22" spans="1:12" ht="13.2" customHeight="1">
      <c r="A22" s="13" t="s">
        <v>191</v>
      </c>
      <c r="B22" s="10">
        <v>13648</v>
      </c>
      <c r="C22" s="10">
        <v>12413995.68</v>
      </c>
      <c r="D22" s="10"/>
      <c r="E22" s="45">
        <v>5669</v>
      </c>
      <c r="F22" s="10">
        <v>344</v>
      </c>
      <c r="G22" s="10">
        <v>32242188</v>
      </c>
      <c r="H22" s="10">
        <v>6013</v>
      </c>
      <c r="I22" s="46"/>
      <c r="J22" s="26">
        <v>3628</v>
      </c>
      <c r="K22" s="26">
        <v>2177</v>
      </c>
      <c r="L22" s="26">
        <v>208</v>
      </c>
    </row>
    <row r="23" spans="1:12" ht="21" customHeight="1">
      <c r="A23" s="13" t="s">
        <v>195</v>
      </c>
      <c r="B23" s="10">
        <v>54307</v>
      </c>
      <c r="C23" s="10">
        <v>49361351.5</v>
      </c>
      <c r="D23" s="10"/>
      <c r="E23" s="45">
        <v>22615</v>
      </c>
      <c r="F23" s="10">
        <v>1431</v>
      </c>
      <c r="G23" s="26">
        <v>133462999.90000001</v>
      </c>
      <c r="H23" s="10">
        <v>24046</v>
      </c>
      <c r="I23" s="46"/>
      <c r="J23" s="26">
        <v>13465</v>
      </c>
      <c r="K23" s="26">
        <v>9956</v>
      </c>
      <c r="L23" s="26">
        <v>625</v>
      </c>
    </row>
    <row r="24" spans="1:12" ht="13.2" customHeight="1">
      <c r="A24" s="13" t="s">
        <v>197</v>
      </c>
      <c r="B24" s="10">
        <v>30191</v>
      </c>
      <c r="C24" s="10">
        <v>27508270.780000001</v>
      </c>
      <c r="D24" s="10"/>
      <c r="E24" s="45">
        <v>11875</v>
      </c>
      <c r="F24" s="10">
        <v>1742</v>
      </c>
      <c r="G24" s="10">
        <v>92465163.099999994</v>
      </c>
      <c r="H24" s="10">
        <v>13617</v>
      </c>
      <c r="I24" s="46"/>
      <c r="J24" s="26">
        <v>8097</v>
      </c>
      <c r="K24" s="26">
        <v>5057</v>
      </c>
      <c r="L24" s="26">
        <v>463</v>
      </c>
    </row>
    <row r="25" spans="1:12" ht="13.2" customHeight="1">
      <c r="A25" s="13" t="s">
        <v>200</v>
      </c>
      <c r="B25" s="10">
        <v>28130</v>
      </c>
      <c r="C25" s="10">
        <v>25523189.82</v>
      </c>
      <c r="D25" s="10"/>
      <c r="E25" s="45">
        <v>11778</v>
      </c>
      <c r="F25" s="10">
        <v>444</v>
      </c>
      <c r="G25" s="10">
        <v>67016790.600000001</v>
      </c>
      <c r="H25" s="10">
        <v>12222</v>
      </c>
      <c r="I25" s="46"/>
      <c r="J25" s="26">
        <v>6292</v>
      </c>
      <c r="K25" s="26">
        <v>5542</v>
      </c>
      <c r="L25" s="26">
        <v>388</v>
      </c>
    </row>
    <row r="26" spans="1:12" ht="13.2" customHeight="1">
      <c r="A26" s="13" t="s">
        <v>203</v>
      </c>
      <c r="B26" s="10">
        <v>7278</v>
      </c>
      <c r="C26" s="10">
        <v>6606309</v>
      </c>
      <c r="D26" s="10"/>
      <c r="E26" s="45">
        <v>3089</v>
      </c>
      <c r="F26" s="10">
        <v>351</v>
      </c>
      <c r="G26" s="10">
        <v>21660061.100000001</v>
      </c>
      <c r="H26" s="10">
        <v>3440</v>
      </c>
      <c r="I26" s="46"/>
      <c r="J26" s="26">
        <v>2096</v>
      </c>
      <c r="K26" s="26">
        <v>1218</v>
      </c>
      <c r="L26" s="26">
        <v>126</v>
      </c>
    </row>
    <row r="27" spans="1:12" ht="13.2" customHeight="1">
      <c r="A27" s="13" t="s">
        <v>206</v>
      </c>
      <c r="B27" s="10">
        <v>11869</v>
      </c>
      <c r="C27" s="10">
        <v>10792266.67</v>
      </c>
      <c r="D27" s="10"/>
      <c r="E27" s="45">
        <v>4803</v>
      </c>
      <c r="F27" s="10">
        <v>283</v>
      </c>
      <c r="G27" s="10">
        <v>34229457.299999997</v>
      </c>
      <c r="H27" s="10">
        <v>5086</v>
      </c>
      <c r="I27" s="46"/>
      <c r="J27" s="26">
        <v>2886</v>
      </c>
      <c r="K27" s="26">
        <v>2049</v>
      </c>
      <c r="L27" s="26">
        <v>151</v>
      </c>
    </row>
    <row r="28" spans="1:12" ht="21" customHeight="1">
      <c r="A28" s="13" t="s">
        <v>208</v>
      </c>
      <c r="B28" s="10">
        <v>369274</v>
      </c>
      <c r="C28" s="10">
        <v>335111182.70999998</v>
      </c>
      <c r="D28" s="10"/>
      <c r="E28" s="45">
        <v>132267</v>
      </c>
      <c r="F28" s="10">
        <v>27043</v>
      </c>
      <c r="G28" s="10">
        <v>1245715200.6099999</v>
      </c>
      <c r="H28" s="10">
        <v>159310</v>
      </c>
      <c r="I28" s="46"/>
      <c r="J28" s="26">
        <v>89630</v>
      </c>
      <c r="K28" s="26">
        <v>64927</v>
      </c>
      <c r="L28" s="26">
        <v>4753</v>
      </c>
    </row>
    <row r="29" spans="1:12" ht="13.2" customHeight="1">
      <c r="A29" s="13" t="s">
        <v>211</v>
      </c>
      <c r="B29" s="10">
        <v>16602</v>
      </c>
      <c r="C29" s="10">
        <v>15008044.9</v>
      </c>
      <c r="D29" s="10"/>
      <c r="E29" s="45">
        <v>5713</v>
      </c>
      <c r="F29" s="10">
        <v>1510</v>
      </c>
      <c r="G29" s="10">
        <v>65965361</v>
      </c>
      <c r="H29" s="10">
        <v>7223</v>
      </c>
      <c r="I29" s="46"/>
      <c r="J29" s="26">
        <v>3824</v>
      </c>
      <c r="K29" s="26">
        <v>3192</v>
      </c>
      <c r="L29" s="26">
        <v>207</v>
      </c>
    </row>
    <row r="30" spans="1:12" ht="13.2" customHeight="1">
      <c r="A30" s="13" t="s">
        <v>213</v>
      </c>
      <c r="B30" s="10">
        <v>5125</v>
      </c>
      <c r="C30" s="10">
        <v>4654515.37</v>
      </c>
      <c r="D30" s="10"/>
      <c r="E30" s="45">
        <v>2072</v>
      </c>
      <c r="F30" s="10">
        <v>124</v>
      </c>
      <c r="G30" s="10">
        <v>12305562.1</v>
      </c>
      <c r="H30" s="10">
        <v>2196</v>
      </c>
      <c r="I30" s="46"/>
      <c r="J30" s="26">
        <v>1093</v>
      </c>
      <c r="K30" s="26">
        <v>1052</v>
      </c>
      <c r="L30" s="26">
        <v>51</v>
      </c>
    </row>
    <row r="31" spans="1:12" ht="13.2" customHeight="1">
      <c r="A31" s="13" t="s">
        <v>216</v>
      </c>
      <c r="B31" s="10">
        <v>52852</v>
      </c>
      <c r="C31" s="10">
        <v>48067578.109999999</v>
      </c>
      <c r="D31" s="10"/>
      <c r="E31" s="45">
        <v>18740</v>
      </c>
      <c r="F31" s="10">
        <v>3654</v>
      </c>
      <c r="G31" s="10">
        <v>171736565</v>
      </c>
      <c r="H31" s="10">
        <v>22394</v>
      </c>
      <c r="I31" s="46"/>
      <c r="J31" s="26">
        <v>12365</v>
      </c>
      <c r="K31" s="26">
        <v>9413</v>
      </c>
      <c r="L31" s="26">
        <v>616</v>
      </c>
    </row>
    <row r="32" spans="1:12" ht="13.2" customHeight="1">
      <c r="A32" s="13" t="s">
        <v>219</v>
      </c>
      <c r="B32" s="10">
        <v>9236</v>
      </c>
      <c r="C32" s="10">
        <v>8387564.6900000004</v>
      </c>
      <c r="D32" s="10"/>
      <c r="E32" s="45">
        <v>3732</v>
      </c>
      <c r="F32" s="10">
        <v>329</v>
      </c>
      <c r="G32" s="10">
        <v>24218418.100000001</v>
      </c>
      <c r="H32" s="10">
        <v>4061</v>
      </c>
      <c r="I32" s="46"/>
      <c r="J32" s="26">
        <v>2352</v>
      </c>
      <c r="K32" s="26">
        <v>1544</v>
      </c>
      <c r="L32" s="26">
        <v>165</v>
      </c>
    </row>
    <row r="33" spans="1:12" ht="21" customHeight="1">
      <c r="A33" s="13" t="s">
        <v>222</v>
      </c>
      <c r="B33" s="10">
        <v>11271</v>
      </c>
      <c r="C33" s="10">
        <v>10292608.98</v>
      </c>
      <c r="D33" s="10"/>
      <c r="E33" s="45">
        <v>4578</v>
      </c>
      <c r="F33" s="10">
        <v>79</v>
      </c>
      <c r="G33" s="10">
        <v>54937513.5</v>
      </c>
      <c r="H33" s="10">
        <v>4657</v>
      </c>
      <c r="I33" s="46"/>
      <c r="J33" s="26">
        <v>2267</v>
      </c>
      <c r="K33" s="26">
        <v>2281</v>
      </c>
      <c r="L33" s="26">
        <v>109</v>
      </c>
    </row>
    <row r="34" spans="1:12" ht="13.2" customHeight="1">
      <c r="A34" s="13" t="s">
        <v>225</v>
      </c>
      <c r="B34" s="10">
        <v>26867</v>
      </c>
      <c r="C34" s="10">
        <v>24497063.140000001</v>
      </c>
      <c r="D34" s="10"/>
      <c r="E34" s="45">
        <v>10767</v>
      </c>
      <c r="F34" s="10">
        <v>1281</v>
      </c>
      <c r="G34" s="10">
        <v>79913245.900000006</v>
      </c>
      <c r="H34" s="10">
        <v>12048</v>
      </c>
      <c r="I34" s="46"/>
      <c r="J34" s="26">
        <v>7240</v>
      </c>
      <c r="K34" s="26">
        <v>4397</v>
      </c>
      <c r="L34" s="26">
        <v>411</v>
      </c>
    </row>
    <row r="35" spans="1:12" ht="13.2" customHeight="1">
      <c r="A35" s="13" t="s">
        <v>228</v>
      </c>
      <c r="B35" s="10">
        <v>11278</v>
      </c>
      <c r="C35" s="10">
        <v>10229868</v>
      </c>
      <c r="D35" s="10"/>
      <c r="E35" s="45">
        <v>4513</v>
      </c>
      <c r="F35" s="10">
        <v>552</v>
      </c>
      <c r="G35" s="26">
        <v>36161765.899999999</v>
      </c>
      <c r="H35" s="10">
        <v>5065</v>
      </c>
      <c r="I35" s="46"/>
      <c r="J35" s="26">
        <v>3126</v>
      </c>
      <c r="K35" s="26">
        <v>1759</v>
      </c>
      <c r="L35" s="26">
        <v>180</v>
      </c>
    </row>
    <row r="36" spans="1:12" ht="13.2" customHeight="1">
      <c r="A36" s="13" t="s">
        <v>231</v>
      </c>
      <c r="B36" s="10">
        <v>1215046</v>
      </c>
      <c r="C36" s="10">
        <v>1100636293.79</v>
      </c>
      <c r="D36" s="10"/>
      <c r="E36" s="45">
        <v>378174</v>
      </c>
      <c r="F36" s="10">
        <v>162660</v>
      </c>
      <c r="G36" s="10">
        <v>6897461141.8599997</v>
      </c>
      <c r="H36" s="10">
        <v>540834</v>
      </c>
      <c r="I36" s="46"/>
      <c r="J36" s="26">
        <v>297532</v>
      </c>
      <c r="K36" s="26">
        <v>223428</v>
      </c>
      <c r="L36" s="26">
        <v>19874</v>
      </c>
    </row>
    <row r="37" spans="1:12" ht="13.2" customHeight="1">
      <c r="A37" s="13" t="s">
        <v>234</v>
      </c>
      <c r="B37" s="10">
        <v>78625</v>
      </c>
      <c r="C37" s="10">
        <v>71427200.930000007</v>
      </c>
      <c r="D37" s="10"/>
      <c r="E37" s="45">
        <v>24683</v>
      </c>
      <c r="F37" s="10">
        <v>8885</v>
      </c>
      <c r="G37" s="10">
        <v>407989597</v>
      </c>
      <c r="H37" s="10">
        <v>33568</v>
      </c>
      <c r="I37" s="46"/>
      <c r="J37" s="26">
        <v>17650</v>
      </c>
      <c r="K37" s="26">
        <v>14943</v>
      </c>
      <c r="L37" s="26">
        <v>975</v>
      </c>
    </row>
    <row r="38" spans="1:12" ht="21" customHeight="1">
      <c r="A38" s="13" t="s">
        <v>237</v>
      </c>
      <c r="B38" s="10">
        <v>15378</v>
      </c>
      <c r="C38" s="12">
        <v>13939320.76</v>
      </c>
      <c r="D38" s="12"/>
      <c r="E38" s="45">
        <v>6154</v>
      </c>
      <c r="F38" s="10">
        <v>375</v>
      </c>
      <c r="G38" s="12">
        <v>36629565.5</v>
      </c>
      <c r="H38" s="10">
        <v>6529</v>
      </c>
      <c r="I38" s="46"/>
      <c r="J38" s="26">
        <v>3233</v>
      </c>
      <c r="K38" s="26">
        <v>3156</v>
      </c>
      <c r="L38" s="26">
        <v>140</v>
      </c>
    </row>
    <row r="39" spans="1:12" ht="13.2" customHeight="1">
      <c r="A39" s="13" t="s">
        <v>239</v>
      </c>
      <c r="B39" s="10">
        <v>27715</v>
      </c>
      <c r="C39" s="10">
        <v>25056960.670000002</v>
      </c>
      <c r="D39" s="10"/>
      <c r="E39" s="45">
        <v>10510</v>
      </c>
      <c r="F39" s="10">
        <v>1336</v>
      </c>
      <c r="G39" s="10">
        <v>92120064.5</v>
      </c>
      <c r="H39" s="10">
        <v>11846</v>
      </c>
      <c r="I39" s="46"/>
      <c r="J39" s="26">
        <v>6146</v>
      </c>
      <c r="K39" s="26">
        <v>5328</v>
      </c>
      <c r="L39" s="26">
        <v>372</v>
      </c>
    </row>
    <row r="40" spans="1:12" ht="13.2" customHeight="1">
      <c r="A40" s="13" t="s">
        <v>242</v>
      </c>
      <c r="B40" s="10">
        <v>55340</v>
      </c>
      <c r="C40" s="10">
        <v>50039598.280000001</v>
      </c>
      <c r="D40" s="10"/>
      <c r="E40" s="45">
        <v>21419</v>
      </c>
      <c r="F40" s="10">
        <v>1993</v>
      </c>
      <c r="G40" s="10">
        <v>162826741.80000001</v>
      </c>
      <c r="H40" s="10">
        <v>23412</v>
      </c>
      <c r="I40" s="46"/>
      <c r="J40" s="26">
        <v>11978</v>
      </c>
      <c r="K40" s="26">
        <v>10764</v>
      </c>
      <c r="L40" s="26">
        <v>670</v>
      </c>
    </row>
    <row r="41" spans="1:12" ht="13.2" customHeight="1">
      <c r="A41" s="13" t="s">
        <v>244</v>
      </c>
      <c r="B41" s="10">
        <v>97179</v>
      </c>
      <c r="C41" s="10">
        <v>87966464.599999994</v>
      </c>
      <c r="D41" s="10"/>
      <c r="E41" s="45">
        <v>36118</v>
      </c>
      <c r="F41" s="10">
        <v>6021</v>
      </c>
      <c r="G41" s="10">
        <v>313662978.11000001</v>
      </c>
      <c r="H41" s="10">
        <v>42139</v>
      </c>
      <c r="I41" s="46"/>
      <c r="J41" s="26">
        <v>22707</v>
      </c>
      <c r="K41" s="26">
        <v>18178</v>
      </c>
      <c r="L41" s="26">
        <v>1254</v>
      </c>
    </row>
    <row r="42" spans="1:12" ht="13.2" customHeight="1">
      <c r="A42" s="13" t="s">
        <v>247</v>
      </c>
      <c r="B42" s="10">
        <v>16731</v>
      </c>
      <c r="C42" s="10">
        <v>15167560.189999999</v>
      </c>
      <c r="D42" s="10"/>
      <c r="E42" s="45">
        <v>6969</v>
      </c>
      <c r="F42" s="10">
        <v>314</v>
      </c>
      <c r="G42" s="10">
        <v>36960287.509999998</v>
      </c>
      <c r="H42" s="10">
        <v>7283</v>
      </c>
      <c r="I42" s="46"/>
      <c r="J42" s="26">
        <v>3914</v>
      </c>
      <c r="K42" s="26">
        <v>3186</v>
      </c>
      <c r="L42" s="26">
        <v>183</v>
      </c>
    </row>
    <row r="43" spans="1:12" ht="17.399999999999999">
      <c r="A43" s="14" t="s">
        <v>269</v>
      </c>
      <c r="B43" s="10"/>
      <c r="C43" s="10"/>
      <c r="D43" s="10"/>
      <c r="E43" s="10"/>
      <c r="F43" s="10"/>
      <c r="G43" s="10"/>
      <c r="H43" s="10"/>
      <c r="I43" s="10"/>
      <c r="J43" s="26"/>
      <c r="K43" s="26"/>
      <c r="L43" s="26"/>
    </row>
    <row r="44" spans="1:12" ht="15.6">
      <c r="A44" s="16" t="str">
        <f>A2</f>
        <v>Exemptions, Standard and Itemized Deductions, and Number of Returns by Filing Status/Locality</v>
      </c>
      <c r="B44" s="10"/>
      <c r="C44" s="10"/>
      <c r="D44" s="10"/>
      <c r="E44" s="10"/>
      <c r="F44" s="10"/>
      <c r="G44" s="10"/>
      <c r="H44" s="10"/>
      <c r="I44" s="10"/>
      <c r="J44" s="26"/>
      <c r="K44" s="26"/>
      <c r="L44" s="26"/>
    </row>
    <row r="45" spans="1:12" ht="15.6">
      <c r="A45" s="17" t="str">
        <f>A3</f>
        <v>Taxable Year 2019</v>
      </c>
      <c r="B45" s="10"/>
      <c r="C45" s="10"/>
      <c r="D45" s="10"/>
      <c r="E45" s="10"/>
      <c r="F45" s="10"/>
      <c r="G45" s="10"/>
      <c r="H45" s="10"/>
      <c r="I45" s="10"/>
      <c r="J45" s="26"/>
      <c r="K45" s="26"/>
      <c r="L45" s="26"/>
    </row>
    <row r="46" spans="1:12" ht="13.2" customHeight="1" thickBot="1">
      <c r="B46" s="47">
        <f t="shared" ref="B46:L46" si="0">SUM(B8:B37)</f>
        <v>2660170</v>
      </c>
      <c r="C46" s="47">
        <f t="shared" si="0"/>
        <v>2408558648.0599999</v>
      </c>
      <c r="D46" s="47">
        <f t="shared" si="0"/>
        <v>0</v>
      </c>
      <c r="E46" s="47">
        <f t="shared" si="0"/>
        <v>924351</v>
      </c>
      <c r="F46" s="47">
        <f t="shared" si="0"/>
        <v>268401</v>
      </c>
      <c r="G46" s="47">
        <f t="shared" si="0"/>
        <v>12502990037.360001</v>
      </c>
      <c r="H46" s="47">
        <f t="shared" si="0"/>
        <v>1192752</v>
      </c>
      <c r="I46" s="47">
        <f t="shared" si="0"/>
        <v>0</v>
      </c>
      <c r="J46" s="48">
        <f t="shared" si="0"/>
        <v>671867</v>
      </c>
      <c r="K46" s="48">
        <f t="shared" si="0"/>
        <v>480725</v>
      </c>
      <c r="L46" s="48">
        <f t="shared" si="0"/>
        <v>40160</v>
      </c>
    </row>
    <row r="47" spans="1:12">
      <c r="A47" s="29"/>
      <c r="B47" s="310" t="s">
        <v>133</v>
      </c>
      <c r="C47" s="310"/>
      <c r="D47" s="273"/>
      <c r="E47" s="311" t="s">
        <v>134</v>
      </c>
      <c r="F47" s="312"/>
      <c r="G47" s="312"/>
      <c r="H47" s="312"/>
      <c r="I47" s="31"/>
      <c r="J47" s="32"/>
      <c r="K47" s="33" t="s">
        <v>266</v>
      </c>
      <c r="L47" s="34"/>
    </row>
    <row r="48" spans="1:12" ht="13.2" customHeight="1">
      <c r="A48" s="49"/>
      <c r="B48" s="50"/>
      <c r="C48" s="50"/>
      <c r="D48" s="50"/>
      <c r="E48" s="51"/>
      <c r="F48" s="50"/>
      <c r="G48" s="50"/>
      <c r="H48" s="52" t="s">
        <v>2</v>
      </c>
      <c r="I48" s="53"/>
      <c r="J48" s="54"/>
      <c r="K48" s="42" t="s">
        <v>275</v>
      </c>
      <c r="L48" s="42" t="s">
        <v>275</v>
      </c>
    </row>
    <row r="49" spans="1:12" ht="13.2" customHeight="1">
      <c r="A49" s="121" t="s">
        <v>6</v>
      </c>
      <c r="B49" s="275" t="s">
        <v>267</v>
      </c>
      <c r="C49" s="275" t="s">
        <v>4</v>
      </c>
      <c r="D49" s="275"/>
      <c r="E49" s="43" t="s">
        <v>132</v>
      </c>
      <c r="F49" s="275" t="s">
        <v>131</v>
      </c>
      <c r="G49" s="121" t="s">
        <v>4</v>
      </c>
      <c r="H49" s="275" t="s">
        <v>130</v>
      </c>
      <c r="I49" s="44"/>
      <c r="J49" s="276" t="s">
        <v>268</v>
      </c>
      <c r="K49" s="276" t="s">
        <v>129</v>
      </c>
      <c r="L49" s="277" t="s">
        <v>274</v>
      </c>
    </row>
    <row r="50" spans="1:12" ht="21" customHeight="1">
      <c r="A50" s="13" t="s">
        <v>250</v>
      </c>
      <c r="B50" s="10">
        <v>39458</v>
      </c>
      <c r="C50" s="10">
        <v>35749770.850000001</v>
      </c>
      <c r="D50" s="10"/>
      <c r="E50" s="45">
        <v>15517</v>
      </c>
      <c r="F50" s="10">
        <v>2026</v>
      </c>
      <c r="G50" s="10">
        <v>116639621.40000001</v>
      </c>
      <c r="H50" s="10">
        <v>17543</v>
      </c>
      <c r="I50" s="46"/>
      <c r="J50" s="26">
        <v>9384</v>
      </c>
      <c r="K50" s="26">
        <v>7630</v>
      </c>
      <c r="L50" s="26">
        <v>529</v>
      </c>
    </row>
    <row r="51" spans="1:12" ht="13.2" customHeight="1">
      <c r="A51" s="13" t="s">
        <v>252</v>
      </c>
      <c r="B51" s="10">
        <v>26923</v>
      </c>
      <c r="C51" s="10">
        <v>24276328.059999999</v>
      </c>
      <c r="D51" s="10"/>
      <c r="E51" s="45">
        <v>8557</v>
      </c>
      <c r="F51" s="10">
        <v>2693</v>
      </c>
      <c r="G51" s="10">
        <v>142950730.69999999</v>
      </c>
      <c r="H51" s="10">
        <v>11250</v>
      </c>
      <c r="I51" s="46"/>
      <c r="J51" s="26">
        <v>5292</v>
      </c>
      <c r="K51" s="26">
        <v>5640</v>
      </c>
      <c r="L51" s="26">
        <v>318</v>
      </c>
    </row>
    <row r="52" spans="1:12" ht="13.2" customHeight="1">
      <c r="A52" s="13" t="s">
        <v>254</v>
      </c>
      <c r="B52" s="10">
        <v>14761</v>
      </c>
      <c r="C52" s="10">
        <v>13372500.390000001</v>
      </c>
      <c r="D52" s="10"/>
      <c r="E52" s="45">
        <v>6177</v>
      </c>
      <c r="F52" s="10">
        <v>280</v>
      </c>
      <c r="G52" s="10">
        <v>36344205</v>
      </c>
      <c r="H52" s="10">
        <v>6457</v>
      </c>
      <c r="I52" s="46"/>
      <c r="J52" s="26">
        <v>3287</v>
      </c>
      <c r="K52" s="26">
        <v>2962</v>
      </c>
      <c r="L52" s="26">
        <v>208</v>
      </c>
    </row>
    <row r="53" spans="1:12" ht="13.2" customHeight="1">
      <c r="A53" s="13" t="s">
        <v>257</v>
      </c>
      <c r="B53" s="10">
        <v>20359</v>
      </c>
      <c r="C53" s="10">
        <v>18467311.969999999</v>
      </c>
      <c r="D53" s="10"/>
      <c r="E53" s="45">
        <v>7800</v>
      </c>
      <c r="F53" s="10">
        <v>955</v>
      </c>
      <c r="G53" s="10">
        <v>56227626.600000001</v>
      </c>
      <c r="H53" s="10">
        <v>8755</v>
      </c>
      <c r="I53" s="46"/>
      <c r="J53" s="26">
        <v>4655</v>
      </c>
      <c r="K53" s="26">
        <v>3835</v>
      </c>
      <c r="L53" s="26">
        <v>265</v>
      </c>
    </row>
    <row r="54" spans="1:12" ht="13.2" customHeight="1">
      <c r="A54" s="13" t="s">
        <v>260</v>
      </c>
      <c r="B54" s="10">
        <v>11416</v>
      </c>
      <c r="C54" s="10">
        <v>10434997.73</v>
      </c>
      <c r="D54" s="10"/>
      <c r="E54" s="45">
        <v>4633</v>
      </c>
      <c r="F54" s="10">
        <v>505</v>
      </c>
      <c r="G54" s="10">
        <v>33480993.800000001</v>
      </c>
      <c r="H54" s="10">
        <v>5138</v>
      </c>
      <c r="I54" s="46"/>
      <c r="J54" s="26">
        <v>3441</v>
      </c>
      <c r="K54" s="26">
        <v>1449</v>
      </c>
      <c r="L54" s="26">
        <v>248</v>
      </c>
    </row>
    <row r="55" spans="1:12" ht="21" customHeight="1">
      <c r="A55" s="13" t="s">
        <v>136</v>
      </c>
      <c r="B55" s="10">
        <v>33215</v>
      </c>
      <c r="C55" s="10">
        <v>30203513.969999999</v>
      </c>
      <c r="D55" s="10"/>
      <c r="E55" s="45">
        <v>13819</v>
      </c>
      <c r="F55" s="10">
        <v>805</v>
      </c>
      <c r="G55" s="10">
        <v>78372711.299999997</v>
      </c>
      <c r="H55" s="10">
        <v>14624</v>
      </c>
      <c r="I55" s="46"/>
      <c r="J55" s="26">
        <v>8843</v>
      </c>
      <c r="K55" s="26">
        <v>5255</v>
      </c>
      <c r="L55" s="26">
        <v>526</v>
      </c>
    </row>
    <row r="56" spans="1:12" ht="13.2" customHeight="1">
      <c r="A56" s="13" t="s">
        <v>140</v>
      </c>
      <c r="B56" s="10">
        <v>119815</v>
      </c>
      <c r="C56" s="10">
        <v>108891389.62</v>
      </c>
      <c r="D56" s="10"/>
      <c r="E56" s="45">
        <v>42240</v>
      </c>
      <c r="F56" s="10">
        <v>8881</v>
      </c>
      <c r="G56" s="26">
        <v>415867098</v>
      </c>
      <c r="H56" s="10">
        <v>51121</v>
      </c>
      <c r="I56" s="46"/>
      <c r="J56" s="26">
        <v>26527</v>
      </c>
      <c r="K56" s="26">
        <v>23305</v>
      </c>
      <c r="L56" s="26">
        <v>1289</v>
      </c>
    </row>
    <row r="57" spans="1:12" ht="13.2" customHeight="1">
      <c r="A57" s="13" t="s">
        <v>144</v>
      </c>
      <c r="B57" s="10">
        <v>337716</v>
      </c>
      <c r="C57" s="10">
        <v>306383797.81999999</v>
      </c>
      <c r="D57" s="10"/>
      <c r="E57" s="45">
        <v>129816</v>
      </c>
      <c r="F57" s="10">
        <v>25156</v>
      </c>
      <c r="G57" s="10">
        <v>1228322587.5</v>
      </c>
      <c r="H57" s="10">
        <v>154972</v>
      </c>
      <c r="I57" s="46"/>
      <c r="J57" s="26">
        <v>96458</v>
      </c>
      <c r="K57" s="26">
        <v>53792</v>
      </c>
      <c r="L57" s="26">
        <v>4722</v>
      </c>
    </row>
    <row r="58" spans="1:12" ht="13.2" customHeight="1">
      <c r="A58" s="13" t="s">
        <v>148</v>
      </c>
      <c r="B58" s="10">
        <v>50114</v>
      </c>
      <c r="C58" s="10">
        <v>45604786.130000003</v>
      </c>
      <c r="D58" s="10"/>
      <c r="E58" s="45">
        <v>21226</v>
      </c>
      <c r="F58" s="10">
        <v>1024</v>
      </c>
      <c r="G58" s="10">
        <v>118777458.2</v>
      </c>
      <c r="H58" s="10">
        <v>22250</v>
      </c>
      <c r="I58" s="46"/>
      <c r="J58" s="26">
        <v>13277</v>
      </c>
      <c r="K58" s="26">
        <v>8249</v>
      </c>
      <c r="L58" s="26">
        <v>724</v>
      </c>
    </row>
    <row r="59" spans="1:12" ht="13.2" customHeight="1">
      <c r="A59" s="13" t="s">
        <v>152</v>
      </c>
      <c r="B59" s="10">
        <v>2533</v>
      </c>
      <c r="C59" s="10">
        <v>2271650.14</v>
      </c>
      <c r="D59" s="10"/>
      <c r="E59" s="45">
        <v>956</v>
      </c>
      <c r="F59" s="10">
        <v>75</v>
      </c>
      <c r="G59" s="10">
        <v>7374115.5999999996</v>
      </c>
      <c r="H59" s="10">
        <v>1031</v>
      </c>
      <c r="I59" s="46"/>
      <c r="J59" s="26">
        <v>463</v>
      </c>
      <c r="K59" s="26">
        <v>547</v>
      </c>
      <c r="L59" s="55">
        <v>21</v>
      </c>
    </row>
    <row r="60" spans="1:12" ht="21" customHeight="1">
      <c r="A60" s="13" t="s">
        <v>156</v>
      </c>
      <c r="B60" s="10">
        <v>39533</v>
      </c>
      <c r="C60" s="10">
        <v>35825748.799999997</v>
      </c>
      <c r="D60" s="10"/>
      <c r="E60" s="45">
        <v>14013</v>
      </c>
      <c r="F60" s="10">
        <v>3016</v>
      </c>
      <c r="G60" s="10">
        <v>136911004.80000001</v>
      </c>
      <c r="H60" s="10">
        <v>17029</v>
      </c>
      <c r="I60" s="46"/>
      <c r="J60" s="26">
        <v>8863</v>
      </c>
      <c r="K60" s="26">
        <v>7555</v>
      </c>
      <c r="L60" s="26">
        <v>611</v>
      </c>
    </row>
    <row r="61" spans="1:12" ht="13.2" customHeight="1">
      <c r="A61" s="13" t="s">
        <v>160</v>
      </c>
      <c r="B61" s="10">
        <v>88619</v>
      </c>
      <c r="C61" s="10">
        <v>79152798.200000003</v>
      </c>
      <c r="D61" s="10"/>
      <c r="E61" s="45">
        <v>28376</v>
      </c>
      <c r="F61" s="10">
        <v>7818</v>
      </c>
      <c r="G61" s="10">
        <v>363829811.30000001</v>
      </c>
      <c r="H61" s="10">
        <v>36194</v>
      </c>
      <c r="I61" s="46"/>
      <c r="J61" s="26">
        <v>18147</v>
      </c>
      <c r="K61" s="26">
        <v>16920</v>
      </c>
      <c r="L61" s="26">
        <v>1127</v>
      </c>
    </row>
    <row r="62" spans="1:12" ht="13.2" customHeight="1">
      <c r="A62" s="13" t="s">
        <v>164</v>
      </c>
      <c r="B62" s="10">
        <v>7078</v>
      </c>
      <c r="C62" s="10">
        <v>6430696</v>
      </c>
      <c r="D62" s="10"/>
      <c r="E62" s="45">
        <v>2925</v>
      </c>
      <c r="F62" s="10">
        <v>270</v>
      </c>
      <c r="G62" s="10">
        <v>19377297.300000001</v>
      </c>
      <c r="H62" s="10">
        <v>3195</v>
      </c>
      <c r="I62" s="46"/>
      <c r="J62" s="26">
        <v>1852</v>
      </c>
      <c r="K62" s="26">
        <v>1236</v>
      </c>
      <c r="L62" s="26">
        <v>107</v>
      </c>
    </row>
    <row r="63" spans="1:12" ht="13.2" customHeight="1">
      <c r="A63" s="13" t="s">
        <v>168</v>
      </c>
      <c r="B63" s="10">
        <v>27443</v>
      </c>
      <c r="C63" s="10">
        <v>24882736.260000002</v>
      </c>
      <c r="D63" s="10"/>
      <c r="E63" s="45">
        <v>9430</v>
      </c>
      <c r="F63" s="10">
        <v>2304</v>
      </c>
      <c r="G63" s="10">
        <v>93572642.200000003</v>
      </c>
      <c r="H63" s="10">
        <v>11734</v>
      </c>
      <c r="I63" s="46"/>
      <c r="J63" s="26">
        <v>6161</v>
      </c>
      <c r="K63" s="26">
        <v>5054</v>
      </c>
      <c r="L63" s="26">
        <v>519</v>
      </c>
    </row>
    <row r="64" spans="1:12" ht="13.2" customHeight="1">
      <c r="A64" s="13" t="s">
        <v>172</v>
      </c>
      <c r="B64" s="10">
        <v>18343</v>
      </c>
      <c r="C64" s="10">
        <v>16746060.85</v>
      </c>
      <c r="D64" s="10"/>
      <c r="E64" s="45">
        <v>7202</v>
      </c>
      <c r="F64" s="10">
        <v>846</v>
      </c>
      <c r="G64" s="10">
        <v>60000620.299999997</v>
      </c>
      <c r="H64" s="10">
        <v>8048</v>
      </c>
      <c r="I64" s="46"/>
      <c r="J64" s="26">
        <v>4297</v>
      </c>
      <c r="K64" s="26">
        <v>3471</v>
      </c>
      <c r="L64" s="26">
        <v>280</v>
      </c>
    </row>
    <row r="65" spans="1:12" ht="21" customHeight="1">
      <c r="A65" s="13" t="s">
        <v>176</v>
      </c>
      <c r="B65" s="10">
        <v>12806</v>
      </c>
      <c r="C65" s="10">
        <v>11443890.640000001</v>
      </c>
      <c r="D65" s="10"/>
      <c r="E65" s="45">
        <v>4319</v>
      </c>
      <c r="F65" s="10">
        <v>1027</v>
      </c>
      <c r="G65" s="10">
        <v>58534625.799999997</v>
      </c>
      <c r="H65" s="10">
        <v>5346</v>
      </c>
      <c r="I65" s="46"/>
      <c r="J65" s="26">
        <v>3054</v>
      </c>
      <c r="K65" s="26">
        <v>2142</v>
      </c>
      <c r="L65" s="26">
        <v>150</v>
      </c>
    </row>
    <row r="66" spans="1:12" ht="13.2" customHeight="1">
      <c r="A66" s="13" t="s">
        <v>180</v>
      </c>
      <c r="B66" s="10">
        <v>18126</v>
      </c>
      <c r="C66" s="10">
        <v>16509553.92</v>
      </c>
      <c r="D66" s="10"/>
      <c r="E66" s="45">
        <v>7458</v>
      </c>
      <c r="F66" s="10">
        <v>203</v>
      </c>
      <c r="G66" s="10">
        <v>40832924.100000001</v>
      </c>
      <c r="H66" s="10">
        <v>7661</v>
      </c>
      <c r="I66" s="46"/>
      <c r="J66" s="26">
        <v>3997</v>
      </c>
      <c r="K66" s="26">
        <v>3434</v>
      </c>
      <c r="L66" s="26">
        <v>230</v>
      </c>
    </row>
    <row r="67" spans="1:12" ht="13.2" customHeight="1">
      <c r="A67" s="13" t="s">
        <v>184</v>
      </c>
      <c r="B67" s="10">
        <v>446566</v>
      </c>
      <c r="C67" s="10">
        <v>406779769.85000002</v>
      </c>
      <c r="D67" s="10"/>
      <c r="E67" s="45">
        <v>118497</v>
      </c>
      <c r="F67" s="10">
        <v>64848</v>
      </c>
      <c r="G67" s="10">
        <v>2470104691.1399999</v>
      </c>
      <c r="H67" s="10">
        <v>183345</v>
      </c>
      <c r="I67" s="46"/>
      <c r="J67" s="26">
        <v>89179</v>
      </c>
      <c r="K67" s="26">
        <v>88316</v>
      </c>
      <c r="L67" s="26">
        <v>5850</v>
      </c>
    </row>
    <row r="68" spans="1:12" ht="13.2" customHeight="1">
      <c r="A68" s="13" t="s">
        <v>188</v>
      </c>
      <c r="B68" s="10">
        <v>36800</v>
      </c>
      <c r="C68" s="10">
        <v>33387058.190000001</v>
      </c>
      <c r="D68" s="10"/>
      <c r="E68" s="45">
        <v>14152</v>
      </c>
      <c r="F68" s="10">
        <v>1929</v>
      </c>
      <c r="G68" s="10">
        <v>123720038.5</v>
      </c>
      <c r="H68" s="10">
        <v>16081</v>
      </c>
      <c r="I68" s="46"/>
      <c r="J68" s="26">
        <v>8644</v>
      </c>
      <c r="K68" s="26">
        <v>6933</v>
      </c>
      <c r="L68" s="26">
        <v>504</v>
      </c>
    </row>
    <row r="69" spans="1:12" ht="13.2" customHeight="1">
      <c r="A69" s="13" t="s">
        <v>192</v>
      </c>
      <c r="B69" s="10">
        <v>10267</v>
      </c>
      <c r="C69" s="10">
        <v>9302261.5600000005</v>
      </c>
      <c r="D69" s="10"/>
      <c r="E69" s="45">
        <v>4184</v>
      </c>
      <c r="F69" s="10">
        <v>260</v>
      </c>
      <c r="G69" s="10">
        <v>25501031</v>
      </c>
      <c r="H69" s="10">
        <v>4444</v>
      </c>
      <c r="I69" s="46"/>
      <c r="J69" s="26">
        <v>2648</v>
      </c>
      <c r="K69" s="26">
        <v>1663</v>
      </c>
      <c r="L69" s="26">
        <v>133</v>
      </c>
    </row>
    <row r="70" spans="1:12" ht="21" customHeight="1">
      <c r="A70" s="13" t="s">
        <v>196</v>
      </c>
      <c r="B70" s="10">
        <v>13562</v>
      </c>
      <c r="C70" s="10">
        <v>12282923.439999999</v>
      </c>
      <c r="D70" s="10"/>
      <c r="E70" s="45">
        <v>5137</v>
      </c>
      <c r="F70" s="10">
        <v>633</v>
      </c>
      <c r="G70" s="10">
        <v>40187564</v>
      </c>
      <c r="H70" s="10">
        <v>5770</v>
      </c>
      <c r="I70" s="46"/>
      <c r="J70" s="26">
        <v>2989</v>
      </c>
      <c r="K70" s="26">
        <v>2644</v>
      </c>
      <c r="L70" s="26">
        <v>137</v>
      </c>
    </row>
    <row r="71" spans="1:12" ht="13.2" customHeight="1">
      <c r="A71" s="13" t="s">
        <v>198</v>
      </c>
      <c r="B71" s="10">
        <v>9708</v>
      </c>
      <c r="C71" s="10">
        <v>8724192.9499999993</v>
      </c>
      <c r="D71" s="10"/>
      <c r="E71" s="45">
        <v>3571</v>
      </c>
      <c r="F71" s="10">
        <v>500</v>
      </c>
      <c r="G71" s="10">
        <v>31657053.600000001</v>
      </c>
      <c r="H71" s="10">
        <v>4071</v>
      </c>
      <c r="I71" s="46"/>
      <c r="J71" s="26">
        <v>2058</v>
      </c>
      <c r="K71" s="26">
        <v>1898</v>
      </c>
      <c r="L71" s="26">
        <v>115</v>
      </c>
    </row>
    <row r="72" spans="1:12" ht="13.2" customHeight="1">
      <c r="A72" s="13" t="s">
        <v>201</v>
      </c>
      <c r="B72" s="10">
        <v>31557</v>
      </c>
      <c r="C72" s="10">
        <v>28585126.66</v>
      </c>
      <c r="D72" s="10"/>
      <c r="E72" s="45">
        <v>12656</v>
      </c>
      <c r="F72" s="10">
        <v>1090</v>
      </c>
      <c r="G72" s="10">
        <v>81252600.5</v>
      </c>
      <c r="H72" s="10">
        <v>13746</v>
      </c>
      <c r="I72" s="46"/>
      <c r="J72" s="26">
        <v>8254</v>
      </c>
      <c r="K72" s="26">
        <v>5021</v>
      </c>
      <c r="L72" s="26">
        <v>471</v>
      </c>
    </row>
    <row r="73" spans="1:12" ht="13.2" customHeight="1">
      <c r="A73" s="13" t="s">
        <v>204</v>
      </c>
      <c r="B73" s="10">
        <v>11457</v>
      </c>
      <c r="C73" s="10">
        <v>10308751.02</v>
      </c>
      <c r="D73" s="10"/>
      <c r="E73" s="45">
        <v>4319</v>
      </c>
      <c r="F73" s="10">
        <v>602</v>
      </c>
      <c r="G73" s="26">
        <v>38088369.299999997</v>
      </c>
      <c r="H73" s="10">
        <v>4921</v>
      </c>
      <c r="I73" s="46"/>
      <c r="J73" s="26">
        <v>2713</v>
      </c>
      <c r="K73" s="26">
        <v>2085</v>
      </c>
      <c r="L73" s="26">
        <v>123</v>
      </c>
    </row>
    <row r="74" spans="1:12" ht="13.2" customHeight="1">
      <c r="A74" s="13" t="s">
        <v>207</v>
      </c>
      <c r="B74" s="10">
        <v>79172</v>
      </c>
      <c r="C74" s="10">
        <v>71489016.370000005</v>
      </c>
      <c r="D74" s="10"/>
      <c r="E74" s="45">
        <v>33522</v>
      </c>
      <c r="F74" s="10">
        <v>4395</v>
      </c>
      <c r="G74" s="10">
        <v>239978301.22</v>
      </c>
      <c r="H74" s="10">
        <v>37917</v>
      </c>
      <c r="I74" s="46"/>
      <c r="J74" s="26">
        <v>22432</v>
      </c>
      <c r="K74" s="26">
        <v>14242</v>
      </c>
      <c r="L74" s="26">
        <v>1243</v>
      </c>
    </row>
    <row r="75" spans="1:12" ht="21" customHeight="1">
      <c r="A75" s="13" t="s">
        <v>209</v>
      </c>
      <c r="B75" s="10">
        <v>16614</v>
      </c>
      <c r="C75" s="12">
        <v>14974507.890000001</v>
      </c>
      <c r="D75" s="12"/>
      <c r="E75" s="45">
        <v>6419</v>
      </c>
      <c r="F75" s="10">
        <v>776</v>
      </c>
      <c r="G75" s="12">
        <v>49300472.700000003</v>
      </c>
      <c r="H75" s="10">
        <v>7195</v>
      </c>
      <c r="I75" s="46"/>
      <c r="J75" s="26">
        <v>3919</v>
      </c>
      <c r="K75" s="26">
        <v>3083</v>
      </c>
      <c r="L75" s="26">
        <v>193</v>
      </c>
    </row>
    <row r="76" spans="1:12" ht="13.2" customHeight="1">
      <c r="A76" s="13" t="s">
        <v>212</v>
      </c>
      <c r="B76" s="10">
        <v>24413</v>
      </c>
      <c r="C76" s="10">
        <v>22114297.93</v>
      </c>
      <c r="D76" s="10"/>
      <c r="E76" s="45">
        <v>8510</v>
      </c>
      <c r="F76" s="10">
        <v>1791</v>
      </c>
      <c r="G76" s="10">
        <v>88885308.599999994</v>
      </c>
      <c r="H76" s="10">
        <v>10301</v>
      </c>
      <c r="I76" s="46"/>
      <c r="J76" s="26">
        <v>4861</v>
      </c>
      <c r="K76" s="26">
        <v>5104</v>
      </c>
      <c r="L76" s="26">
        <v>336</v>
      </c>
    </row>
    <row r="77" spans="1:12" ht="13.2" customHeight="1">
      <c r="A77" s="13" t="s">
        <v>214</v>
      </c>
      <c r="B77" s="10">
        <v>12655</v>
      </c>
      <c r="C77" s="10">
        <v>11348404.85</v>
      </c>
      <c r="D77" s="10"/>
      <c r="E77" s="45">
        <v>5045</v>
      </c>
      <c r="F77" s="10">
        <v>600</v>
      </c>
      <c r="G77" s="10">
        <v>42837500.299999997</v>
      </c>
      <c r="H77" s="10">
        <v>5645</v>
      </c>
      <c r="I77" s="46"/>
      <c r="J77" s="26">
        <v>3570</v>
      </c>
      <c r="K77" s="26">
        <v>1925</v>
      </c>
      <c r="L77" s="26">
        <v>150</v>
      </c>
    </row>
    <row r="78" spans="1:12" ht="13.2" customHeight="1">
      <c r="A78" s="13" t="s">
        <v>217</v>
      </c>
      <c r="B78" s="10">
        <v>14214</v>
      </c>
      <c r="C78" s="10">
        <v>12678694.76</v>
      </c>
      <c r="D78" s="10"/>
      <c r="E78" s="45">
        <v>4839</v>
      </c>
      <c r="F78" s="10">
        <v>880</v>
      </c>
      <c r="G78" s="10">
        <v>46321041.899999999</v>
      </c>
      <c r="H78" s="10">
        <v>5719</v>
      </c>
      <c r="I78" s="46"/>
      <c r="J78" s="26">
        <v>3019</v>
      </c>
      <c r="K78" s="26">
        <v>2513</v>
      </c>
      <c r="L78" s="26">
        <v>187</v>
      </c>
    </row>
    <row r="79" spans="1:12" ht="13.2" customHeight="1">
      <c r="A79" s="13" t="s">
        <v>220</v>
      </c>
      <c r="B79" s="10">
        <v>13050</v>
      </c>
      <c r="C79" s="10">
        <v>11881729</v>
      </c>
      <c r="D79" s="10"/>
      <c r="E79" s="45">
        <v>5338</v>
      </c>
      <c r="F79" s="10">
        <v>381</v>
      </c>
      <c r="G79" s="10">
        <v>34970677.700000003</v>
      </c>
      <c r="H79" s="10">
        <v>5719</v>
      </c>
      <c r="I79" s="46"/>
      <c r="J79" s="26">
        <v>3578</v>
      </c>
      <c r="K79" s="26">
        <v>1982</v>
      </c>
      <c r="L79" s="26">
        <v>159</v>
      </c>
    </row>
    <row r="80" spans="1:12" ht="21" customHeight="1">
      <c r="A80" s="13" t="s">
        <v>223</v>
      </c>
      <c r="B80" s="10">
        <v>39121</v>
      </c>
      <c r="C80" s="10">
        <v>35389574.530000001</v>
      </c>
      <c r="D80" s="10"/>
      <c r="E80" s="45">
        <v>14568</v>
      </c>
      <c r="F80" s="10">
        <v>2312</v>
      </c>
      <c r="G80" s="10">
        <v>130874234.59999999</v>
      </c>
      <c r="H80" s="10">
        <v>16880</v>
      </c>
      <c r="I80" s="46"/>
      <c r="J80" s="26">
        <v>9208</v>
      </c>
      <c r="K80" s="26">
        <v>7159</v>
      </c>
      <c r="L80" s="26">
        <v>513</v>
      </c>
    </row>
    <row r="81" spans="1:12" ht="13.2" customHeight="1">
      <c r="A81" s="13" t="s">
        <v>226</v>
      </c>
      <c r="B81" s="10">
        <v>24054</v>
      </c>
      <c r="C81" s="10">
        <v>21860436.66</v>
      </c>
      <c r="D81" s="10"/>
      <c r="E81" s="45">
        <v>10047</v>
      </c>
      <c r="F81" s="10">
        <v>654</v>
      </c>
      <c r="G81" s="10">
        <v>60042890.600000001</v>
      </c>
      <c r="H81" s="10">
        <v>10701</v>
      </c>
      <c r="I81" s="46"/>
      <c r="J81" s="26">
        <v>6063</v>
      </c>
      <c r="K81" s="26">
        <v>4413</v>
      </c>
      <c r="L81" s="26">
        <v>225</v>
      </c>
    </row>
    <row r="82" spans="1:12" ht="13.2" customHeight="1">
      <c r="A82" s="13" t="s">
        <v>229</v>
      </c>
      <c r="B82" s="10">
        <v>16124</v>
      </c>
      <c r="C82" s="10">
        <v>14629187.15</v>
      </c>
      <c r="D82" s="10"/>
      <c r="E82" s="45">
        <v>6673</v>
      </c>
      <c r="F82" s="10">
        <v>299</v>
      </c>
      <c r="G82" s="10">
        <v>37296315.299999997</v>
      </c>
      <c r="H82" s="10">
        <v>6972</v>
      </c>
      <c r="I82" s="46"/>
      <c r="J82" s="26">
        <v>3654</v>
      </c>
      <c r="K82" s="26">
        <v>3138</v>
      </c>
      <c r="L82" s="26">
        <v>180</v>
      </c>
    </row>
    <row r="83" spans="1:12" ht="13.2" customHeight="1">
      <c r="A83" s="13" t="s">
        <v>232</v>
      </c>
      <c r="B83" s="10">
        <v>60443</v>
      </c>
      <c r="C83" s="10">
        <v>54953643.810000002</v>
      </c>
      <c r="D83" s="10"/>
      <c r="E83" s="45">
        <v>24648</v>
      </c>
      <c r="F83" s="10">
        <v>1670</v>
      </c>
      <c r="G83" s="10">
        <v>156162606</v>
      </c>
      <c r="H83" s="10">
        <v>26318</v>
      </c>
      <c r="I83" s="46"/>
      <c r="J83" s="26">
        <v>14646</v>
      </c>
      <c r="K83" s="26">
        <v>10836</v>
      </c>
      <c r="L83" s="26">
        <v>836</v>
      </c>
    </row>
    <row r="84" spans="1:12" ht="13.2" customHeight="1">
      <c r="A84" s="13" t="s">
        <v>235</v>
      </c>
      <c r="B84" s="10">
        <v>32384</v>
      </c>
      <c r="C84" s="10">
        <v>29375841.809999999</v>
      </c>
      <c r="D84" s="10"/>
      <c r="E84" s="45">
        <v>10898</v>
      </c>
      <c r="F84" s="10">
        <v>2448</v>
      </c>
      <c r="G84" s="10">
        <v>112900652.40000001</v>
      </c>
      <c r="H84" s="10">
        <v>13346</v>
      </c>
      <c r="I84" s="46"/>
      <c r="J84" s="26">
        <v>6198</v>
      </c>
      <c r="K84" s="26">
        <v>6788</v>
      </c>
      <c r="L84" s="26">
        <v>360</v>
      </c>
    </row>
    <row r="85" spans="1:12" ht="17.399999999999999">
      <c r="A85" s="14" t="s">
        <v>269</v>
      </c>
      <c r="B85" s="10"/>
      <c r="C85" s="10"/>
      <c r="D85" s="10"/>
      <c r="E85" s="10"/>
      <c r="F85" s="10"/>
      <c r="G85" s="10"/>
      <c r="H85" s="10"/>
      <c r="I85" s="10"/>
      <c r="J85" s="26"/>
      <c r="K85" s="26"/>
      <c r="L85" s="26"/>
    </row>
    <row r="86" spans="1:12" ht="15.6">
      <c r="A86" s="16" t="str">
        <f>A44</f>
        <v>Exemptions, Standard and Itemized Deductions, and Number of Returns by Filing Status/Locality</v>
      </c>
      <c r="B86" s="10"/>
      <c r="C86" s="10"/>
      <c r="D86" s="10"/>
      <c r="E86" s="10"/>
      <c r="F86" s="10"/>
      <c r="G86" s="10"/>
      <c r="H86" s="10"/>
      <c r="I86" s="10"/>
      <c r="J86" s="26"/>
      <c r="K86" s="26"/>
      <c r="L86" s="26"/>
    </row>
    <row r="87" spans="1:12" ht="15.6">
      <c r="A87" s="17" t="str">
        <f>A45</f>
        <v>Taxable Year 2019</v>
      </c>
      <c r="B87" s="10"/>
      <c r="C87" s="10"/>
      <c r="D87" s="10"/>
      <c r="E87" s="10"/>
      <c r="F87" s="10"/>
      <c r="G87" s="10"/>
      <c r="H87" s="10"/>
      <c r="I87" s="10"/>
      <c r="J87" s="48"/>
      <c r="K87" s="48"/>
      <c r="L87" s="48"/>
    </row>
    <row r="88" spans="1:12" ht="13.2" customHeight="1" thickBot="1">
      <c r="A88" s="21"/>
      <c r="B88" s="47">
        <f t="shared" ref="B88:L88" si="1">SUM(B38:B74)</f>
        <v>4379860</v>
      </c>
      <c r="C88" s="47">
        <f t="shared" si="1"/>
        <v>3968235183.9499989</v>
      </c>
      <c r="D88" s="47">
        <f t="shared" si="1"/>
        <v>0</v>
      </c>
      <c r="E88" s="47">
        <f t="shared" si="1"/>
        <v>1526023</v>
      </c>
      <c r="F88" s="47">
        <f t="shared" si="1"/>
        <v>410581</v>
      </c>
      <c r="G88" s="47">
        <f t="shared" si="1"/>
        <v>19203095397.939999</v>
      </c>
      <c r="H88" s="47">
        <f t="shared" si="1"/>
        <v>1936604</v>
      </c>
      <c r="I88" s="47">
        <f t="shared" si="1"/>
        <v>0</v>
      </c>
      <c r="J88" s="48">
        <f t="shared" si="1"/>
        <v>1076760</v>
      </c>
      <c r="K88" s="48">
        <f t="shared" si="1"/>
        <v>796615</v>
      </c>
      <c r="L88" s="48">
        <f t="shared" si="1"/>
        <v>63229</v>
      </c>
    </row>
    <row r="89" spans="1:12">
      <c r="A89" s="29"/>
      <c r="B89" s="310" t="s">
        <v>133</v>
      </c>
      <c r="C89" s="310"/>
      <c r="D89" s="273"/>
      <c r="E89" s="311" t="s">
        <v>134</v>
      </c>
      <c r="F89" s="312"/>
      <c r="G89" s="312"/>
      <c r="H89" s="312"/>
      <c r="I89" s="31"/>
      <c r="J89" s="32"/>
      <c r="K89" s="33" t="s">
        <v>266</v>
      </c>
      <c r="L89" s="34"/>
    </row>
    <row r="90" spans="1:12" ht="13.2" customHeight="1">
      <c r="A90" s="49"/>
      <c r="B90" s="50"/>
      <c r="C90" s="50"/>
      <c r="D90" s="50"/>
      <c r="E90" s="51"/>
      <c r="F90" s="50"/>
      <c r="G90" s="50"/>
      <c r="H90" s="52" t="s">
        <v>2</v>
      </c>
      <c r="I90" s="53"/>
      <c r="J90" s="54"/>
      <c r="K90" s="42" t="s">
        <v>275</v>
      </c>
      <c r="L90" s="42" t="s">
        <v>275</v>
      </c>
    </row>
    <row r="91" spans="1:12" ht="13.2" customHeight="1">
      <c r="A91" s="121" t="s">
        <v>6</v>
      </c>
      <c r="B91" s="275" t="s">
        <v>267</v>
      </c>
      <c r="C91" s="275" t="s">
        <v>4</v>
      </c>
      <c r="D91" s="275"/>
      <c r="E91" s="43" t="s">
        <v>132</v>
      </c>
      <c r="F91" s="275" t="s">
        <v>131</v>
      </c>
      <c r="G91" s="275" t="s">
        <v>4</v>
      </c>
      <c r="H91" s="275" t="s">
        <v>130</v>
      </c>
      <c r="I91" s="44"/>
      <c r="J91" s="276" t="s">
        <v>268</v>
      </c>
      <c r="K91" s="276" t="s">
        <v>129</v>
      </c>
      <c r="L91" s="277" t="s">
        <v>274</v>
      </c>
    </row>
    <row r="92" spans="1:12" ht="21" customHeight="1">
      <c r="A92" s="13" t="s">
        <v>238</v>
      </c>
      <c r="B92" s="10">
        <v>17040</v>
      </c>
      <c r="C92" s="10">
        <v>15431108.710000001</v>
      </c>
      <c r="D92" s="10"/>
      <c r="E92" s="45">
        <v>7104</v>
      </c>
      <c r="F92" s="10">
        <v>608</v>
      </c>
      <c r="G92" s="10">
        <v>44837635.600000001</v>
      </c>
      <c r="H92" s="10">
        <v>7712</v>
      </c>
      <c r="I92" s="46"/>
      <c r="J92" s="26">
        <v>4841</v>
      </c>
      <c r="K92" s="26">
        <v>2617</v>
      </c>
      <c r="L92" s="26">
        <v>254</v>
      </c>
    </row>
    <row r="93" spans="1:12" ht="13.2" customHeight="1">
      <c r="A93" s="13" t="s">
        <v>240</v>
      </c>
      <c r="B93" s="10">
        <v>32484</v>
      </c>
      <c r="C93" s="10">
        <v>29455397</v>
      </c>
      <c r="D93" s="10"/>
      <c r="E93" s="45">
        <v>12317</v>
      </c>
      <c r="F93" s="10">
        <v>1909</v>
      </c>
      <c r="G93" s="10">
        <v>109916815.09999999</v>
      </c>
      <c r="H93" s="10">
        <v>14226</v>
      </c>
      <c r="I93" s="46"/>
      <c r="J93" s="26">
        <v>7938</v>
      </c>
      <c r="K93" s="26">
        <v>5681</v>
      </c>
      <c r="L93" s="26">
        <v>607</v>
      </c>
    </row>
    <row r="94" spans="1:12" ht="13.2" customHeight="1">
      <c r="A94" s="13" t="s">
        <v>243</v>
      </c>
      <c r="B94" s="10">
        <v>481835</v>
      </c>
      <c r="C94" s="10">
        <v>439444268.25</v>
      </c>
      <c r="D94" s="10"/>
      <c r="E94" s="45">
        <v>154180</v>
      </c>
      <c r="F94" s="10">
        <v>56458</v>
      </c>
      <c r="G94" s="10">
        <v>2096839348.5999999</v>
      </c>
      <c r="H94" s="10">
        <v>210638</v>
      </c>
      <c r="I94" s="46"/>
      <c r="J94" s="26">
        <v>120713</v>
      </c>
      <c r="K94" s="26">
        <v>82350</v>
      </c>
      <c r="L94" s="26">
        <v>7575</v>
      </c>
    </row>
    <row r="95" spans="1:12" ht="13.2" customHeight="1">
      <c r="A95" s="13" t="s">
        <v>245</v>
      </c>
      <c r="B95" s="10">
        <v>31092</v>
      </c>
      <c r="C95" s="10">
        <v>28197333.620000001</v>
      </c>
      <c r="D95" s="10"/>
      <c r="E95" s="45">
        <v>13287</v>
      </c>
      <c r="F95" s="10">
        <v>749</v>
      </c>
      <c r="G95" s="10">
        <v>73403463.299999997</v>
      </c>
      <c r="H95" s="10">
        <v>14036</v>
      </c>
      <c r="I95" s="46"/>
      <c r="J95" s="26">
        <v>7878</v>
      </c>
      <c r="K95" s="26">
        <v>5842</v>
      </c>
      <c r="L95" s="26">
        <v>316</v>
      </c>
    </row>
    <row r="96" spans="1:12" ht="13.2" customHeight="1">
      <c r="A96" s="13" t="s">
        <v>248</v>
      </c>
      <c r="B96" s="10">
        <v>8202</v>
      </c>
      <c r="C96" s="10">
        <v>7396485.0199999996</v>
      </c>
      <c r="D96" s="10"/>
      <c r="E96" s="45">
        <v>2838</v>
      </c>
      <c r="F96" s="10">
        <v>706</v>
      </c>
      <c r="G96" s="10">
        <v>58614472.5</v>
      </c>
      <c r="H96" s="10">
        <v>3544</v>
      </c>
      <c r="I96" s="46"/>
      <c r="J96" s="26">
        <v>1856</v>
      </c>
      <c r="K96" s="26">
        <v>1573</v>
      </c>
      <c r="L96" s="26">
        <v>115</v>
      </c>
    </row>
    <row r="97" spans="1:12" ht="21" customHeight="1">
      <c r="A97" s="13" t="s">
        <v>178</v>
      </c>
      <c r="B97" s="26">
        <v>14308</v>
      </c>
      <c r="C97" s="26">
        <v>13027068.279999999</v>
      </c>
      <c r="D97" s="26"/>
      <c r="E97" s="56">
        <v>5039</v>
      </c>
      <c r="F97" s="26">
        <v>1191</v>
      </c>
      <c r="G97" s="26">
        <v>106752586.31</v>
      </c>
      <c r="H97" s="26">
        <v>6230</v>
      </c>
      <c r="I97" s="57"/>
      <c r="J97" s="26">
        <v>3340</v>
      </c>
      <c r="K97" s="26">
        <v>2517</v>
      </c>
      <c r="L97" s="26">
        <v>373</v>
      </c>
    </row>
    <row r="98" spans="1:12" ht="13.2" customHeight="1">
      <c r="A98" s="13" t="s">
        <v>182</v>
      </c>
      <c r="B98" s="10">
        <v>106482</v>
      </c>
      <c r="C98" s="10">
        <v>96222579.209999993</v>
      </c>
      <c r="D98" s="10"/>
      <c r="E98" s="45">
        <v>40645</v>
      </c>
      <c r="F98" s="10">
        <v>5242</v>
      </c>
      <c r="G98" s="10">
        <v>316058154.80000001</v>
      </c>
      <c r="H98" s="10">
        <v>45887</v>
      </c>
      <c r="I98" s="46"/>
      <c r="J98" s="26">
        <v>24604</v>
      </c>
      <c r="K98" s="26">
        <v>20099</v>
      </c>
      <c r="L98" s="26">
        <v>1184</v>
      </c>
    </row>
    <row r="99" spans="1:12" ht="13.2" customHeight="1">
      <c r="A99" s="13" t="s">
        <v>255</v>
      </c>
      <c r="B99" s="10">
        <v>22328</v>
      </c>
      <c r="C99" s="10">
        <v>20133068.120000001</v>
      </c>
      <c r="D99" s="10"/>
      <c r="E99" s="45">
        <v>8799</v>
      </c>
      <c r="F99" s="10">
        <v>861</v>
      </c>
      <c r="G99" s="10">
        <v>62569535.100000001</v>
      </c>
      <c r="H99" s="10">
        <v>9660</v>
      </c>
      <c r="I99" s="46"/>
      <c r="J99" s="26">
        <v>5162</v>
      </c>
      <c r="K99" s="26">
        <v>4260</v>
      </c>
      <c r="L99" s="26">
        <v>238</v>
      </c>
    </row>
    <row r="100" spans="1:12" ht="13.2" customHeight="1">
      <c r="A100" s="13" t="s">
        <v>258</v>
      </c>
      <c r="B100" s="10">
        <v>87419</v>
      </c>
      <c r="C100" s="10">
        <v>79364448.519999996</v>
      </c>
      <c r="D100" s="10"/>
      <c r="E100" s="45">
        <v>33934</v>
      </c>
      <c r="F100" s="10">
        <v>3567</v>
      </c>
      <c r="G100" s="10">
        <v>249174126.30000001</v>
      </c>
      <c r="H100" s="10">
        <v>37501</v>
      </c>
      <c r="I100" s="46"/>
      <c r="J100" s="26">
        <v>20007</v>
      </c>
      <c r="K100" s="26">
        <v>16685</v>
      </c>
      <c r="L100" s="26">
        <v>809</v>
      </c>
    </row>
    <row r="101" spans="1:12" ht="13.2" customHeight="1">
      <c r="A101" s="13" t="s">
        <v>261</v>
      </c>
      <c r="B101" s="10">
        <v>22146</v>
      </c>
      <c r="C101" s="10">
        <v>20206128.719999999</v>
      </c>
      <c r="D101" s="10"/>
      <c r="E101" s="45">
        <v>9155</v>
      </c>
      <c r="F101" s="10">
        <v>271</v>
      </c>
      <c r="G101" s="10">
        <v>48632888.299999997</v>
      </c>
      <c r="H101" s="10">
        <v>9426</v>
      </c>
      <c r="I101" s="46"/>
      <c r="J101" s="26">
        <v>4558</v>
      </c>
      <c r="K101" s="26">
        <v>4662</v>
      </c>
      <c r="L101" s="26">
        <v>206</v>
      </c>
    </row>
    <row r="102" spans="1:12" ht="21" customHeight="1">
      <c r="A102" s="13" t="s">
        <v>137</v>
      </c>
      <c r="B102" s="10">
        <v>20063</v>
      </c>
      <c r="C102" s="10">
        <v>18179212.969999999</v>
      </c>
      <c r="D102" s="10"/>
      <c r="E102" s="45">
        <v>8374</v>
      </c>
      <c r="F102" s="10">
        <v>274</v>
      </c>
      <c r="G102" s="10">
        <v>44091316.299999997</v>
      </c>
      <c r="H102" s="10">
        <v>8648</v>
      </c>
      <c r="I102" s="46"/>
      <c r="J102" s="26">
        <v>4255</v>
      </c>
      <c r="K102" s="26">
        <v>3971</v>
      </c>
      <c r="L102" s="26">
        <v>422</v>
      </c>
    </row>
    <row r="103" spans="1:12" ht="13.2" customHeight="1">
      <c r="A103" s="13" t="s">
        <v>141</v>
      </c>
      <c r="B103" s="10">
        <v>46029</v>
      </c>
      <c r="C103" s="10">
        <v>41718018.079999998</v>
      </c>
      <c r="D103" s="10"/>
      <c r="E103" s="45">
        <v>18473</v>
      </c>
      <c r="F103" s="10">
        <v>1835</v>
      </c>
      <c r="G103" s="26">
        <v>124578350.8</v>
      </c>
      <c r="H103" s="10">
        <v>20308</v>
      </c>
      <c r="I103" s="46"/>
      <c r="J103" s="26">
        <v>11589</v>
      </c>
      <c r="K103" s="26">
        <v>8228</v>
      </c>
      <c r="L103" s="26">
        <v>491</v>
      </c>
    </row>
    <row r="104" spans="1:12" ht="13.2" customHeight="1">
      <c r="A104" s="13" t="s">
        <v>145</v>
      </c>
      <c r="B104" s="10">
        <v>27483</v>
      </c>
      <c r="C104" s="10">
        <v>25030197.52</v>
      </c>
      <c r="D104" s="10"/>
      <c r="E104" s="45">
        <v>11675</v>
      </c>
      <c r="F104" s="10">
        <v>455</v>
      </c>
      <c r="G104" s="10">
        <v>63422594.799999997</v>
      </c>
      <c r="H104" s="10">
        <v>12130</v>
      </c>
      <c r="I104" s="46"/>
      <c r="J104" s="26">
        <v>6643</v>
      </c>
      <c r="K104" s="26">
        <v>5184</v>
      </c>
      <c r="L104" s="26">
        <v>303</v>
      </c>
    </row>
    <row r="105" spans="1:12" ht="13.2" customHeight="1">
      <c r="A105" s="13" t="s">
        <v>149</v>
      </c>
      <c r="B105" s="10">
        <v>17838</v>
      </c>
      <c r="C105" s="10">
        <v>16223445.07</v>
      </c>
      <c r="D105" s="10"/>
      <c r="E105" s="45">
        <v>6959</v>
      </c>
      <c r="F105" s="10">
        <v>819</v>
      </c>
      <c r="G105" s="10">
        <v>48947702.700000003</v>
      </c>
      <c r="H105" s="10">
        <v>7778</v>
      </c>
      <c r="I105" s="46"/>
      <c r="J105" s="26">
        <v>4402</v>
      </c>
      <c r="K105" s="26">
        <v>3106</v>
      </c>
      <c r="L105" s="26">
        <v>270</v>
      </c>
    </row>
    <row r="106" spans="1:12" ht="13.2" customHeight="1">
      <c r="A106" s="13" t="s">
        <v>153</v>
      </c>
      <c r="B106" s="10">
        <v>139522</v>
      </c>
      <c r="C106" s="10">
        <v>126898537.5</v>
      </c>
      <c r="D106" s="10"/>
      <c r="E106" s="45">
        <v>48842</v>
      </c>
      <c r="F106" s="10">
        <v>11572</v>
      </c>
      <c r="G106" s="10">
        <v>509777032.89999998</v>
      </c>
      <c r="H106" s="10">
        <v>60414</v>
      </c>
      <c r="I106" s="46"/>
      <c r="J106" s="26">
        <v>33734</v>
      </c>
      <c r="K106" s="26">
        <v>24843</v>
      </c>
      <c r="L106" s="26">
        <v>1837</v>
      </c>
    </row>
    <row r="107" spans="1:12" ht="21" customHeight="1">
      <c r="A107" s="13" t="s">
        <v>157</v>
      </c>
      <c r="B107" s="10">
        <v>150485</v>
      </c>
      <c r="C107" s="10">
        <v>136528996.06</v>
      </c>
      <c r="D107" s="10"/>
      <c r="E107" s="45">
        <v>47765</v>
      </c>
      <c r="F107" s="10">
        <v>16200</v>
      </c>
      <c r="G107" s="10">
        <v>601920124.5</v>
      </c>
      <c r="H107" s="10">
        <v>63965</v>
      </c>
      <c r="I107" s="46"/>
      <c r="J107" s="26">
        <v>34164</v>
      </c>
      <c r="K107" s="26">
        <v>27424</v>
      </c>
      <c r="L107" s="26">
        <v>2377</v>
      </c>
    </row>
    <row r="108" spans="1:12" ht="13.2" customHeight="1">
      <c r="A108" s="13" t="s">
        <v>161</v>
      </c>
      <c r="B108" s="10">
        <v>7238</v>
      </c>
      <c r="C108" s="10">
        <v>6571908.6200000001</v>
      </c>
      <c r="D108" s="10"/>
      <c r="E108" s="45">
        <v>2897</v>
      </c>
      <c r="F108" s="10">
        <v>340</v>
      </c>
      <c r="G108" s="10">
        <v>20737973.600000001</v>
      </c>
      <c r="H108" s="10">
        <v>3237</v>
      </c>
      <c r="I108" s="46"/>
      <c r="J108" s="26">
        <v>1806</v>
      </c>
      <c r="K108" s="26">
        <v>1300</v>
      </c>
      <c r="L108" s="26">
        <v>131</v>
      </c>
    </row>
    <row r="109" spans="1:12" ht="13.2" customHeight="1">
      <c r="A109" s="13" t="s">
        <v>165</v>
      </c>
      <c r="B109" s="10">
        <v>8478</v>
      </c>
      <c r="C109" s="10">
        <v>7725520.0199999996</v>
      </c>
      <c r="D109" s="10"/>
      <c r="E109" s="45">
        <v>3501</v>
      </c>
      <c r="F109" s="10">
        <v>427</v>
      </c>
      <c r="G109" s="10">
        <v>23443626.899999999</v>
      </c>
      <c r="H109" s="10">
        <v>3928</v>
      </c>
      <c r="I109" s="46"/>
      <c r="J109" s="26">
        <v>2591</v>
      </c>
      <c r="K109" s="26">
        <v>1217</v>
      </c>
      <c r="L109" s="26">
        <v>120</v>
      </c>
    </row>
    <row r="110" spans="1:12" ht="13.2" customHeight="1">
      <c r="A110" s="13" t="s">
        <v>169</v>
      </c>
      <c r="B110" s="10">
        <v>36279</v>
      </c>
      <c r="C110" s="10">
        <v>32956716.710000001</v>
      </c>
      <c r="D110" s="10"/>
      <c r="E110" s="45">
        <v>14616</v>
      </c>
      <c r="F110" s="10">
        <v>668</v>
      </c>
      <c r="G110" s="10">
        <v>83300741.099999994</v>
      </c>
      <c r="H110" s="10">
        <v>15284</v>
      </c>
      <c r="I110" s="46"/>
      <c r="J110" s="26">
        <v>7676</v>
      </c>
      <c r="K110" s="26">
        <v>7222</v>
      </c>
      <c r="L110" s="26">
        <v>386</v>
      </c>
    </row>
    <row r="111" spans="1:12" ht="13.2" customHeight="1">
      <c r="A111" s="13" t="s">
        <v>173</v>
      </c>
      <c r="B111" s="10">
        <v>40374</v>
      </c>
      <c r="C111" s="10">
        <v>36702421.350000001</v>
      </c>
      <c r="D111" s="10"/>
      <c r="E111" s="45">
        <v>15885</v>
      </c>
      <c r="F111" s="10">
        <v>2345</v>
      </c>
      <c r="G111" s="10">
        <v>125006987.5</v>
      </c>
      <c r="H111" s="10">
        <v>18230</v>
      </c>
      <c r="I111" s="46"/>
      <c r="J111" s="26">
        <v>10557</v>
      </c>
      <c r="K111" s="26">
        <v>7103</v>
      </c>
      <c r="L111" s="26">
        <v>570</v>
      </c>
    </row>
    <row r="112" spans="1:12" ht="21" customHeight="1">
      <c r="A112" s="12" t="s">
        <v>177</v>
      </c>
      <c r="B112" s="10">
        <v>57177</v>
      </c>
      <c r="C112" s="12">
        <v>51876222.119999997</v>
      </c>
      <c r="D112" s="12"/>
      <c r="E112" s="45">
        <v>23356</v>
      </c>
      <c r="F112" s="10">
        <v>1628</v>
      </c>
      <c r="G112" s="12">
        <v>157369762.5</v>
      </c>
      <c r="H112" s="10">
        <v>24984</v>
      </c>
      <c r="I112" s="46"/>
      <c r="J112" s="26">
        <v>12663</v>
      </c>
      <c r="K112" s="26">
        <v>11079</v>
      </c>
      <c r="L112" s="26">
        <v>1242</v>
      </c>
    </row>
    <row r="113" spans="1:14" ht="13.2" customHeight="1">
      <c r="A113" s="13" t="s">
        <v>181</v>
      </c>
      <c r="B113" s="10">
        <v>18620</v>
      </c>
      <c r="C113" s="10">
        <v>16770960.939999999</v>
      </c>
      <c r="D113" s="10"/>
      <c r="E113" s="45">
        <v>7044</v>
      </c>
      <c r="F113" s="10">
        <v>1043</v>
      </c>
      <c r="G113" s="10">
        <v>55684818.899999999</v>
      </c>
      <c r="H113" s="10">
        <v>8087</v>
      </c>
      <c r="I113" s="46"/>
      <c r="J113" s="26">
        <v>4808</v>
      </c>
      <c r="K113" s="26">
        <v>3021</v>
      </c>
      <c r="L113" s="26">
        <v>258</v>
      </c>
    </row>
    <row r="114" spans="1:14" ht="13.2" customHeight="1">
      <c r="A114" s="13" t="s">
        <v>185</v>
      </c>
      <c r="B114" s="10">
        <v>30169</v>
      </c>
      <c r="C114" s="10">
        <v>27475448.059999999</v>
      </c>
      <c r="D114" s="10"/>
      <c r="E114" s="45">
        <v>12350</v>
      </c>
      <c r="F114" s="26">
        <v>457</v>
      </c>
      <c r="G114" s="10">
        <v>66236761.409999996</v>
      </c>
      <c r="H114" s="10">
        <v>12807</v>
      </c>
      <c r="I114" s="46"/>
      <c r="J114" s="26">
        <v>6672</v>
      </c>
      <c r="K114" s="26">
        <v>5779</v>
      </c>
      <c r="L114" s="26">
        <v>356</v>
      </c>
    </row>
    <row r="115" spans="1:14" ht="13.2" customHeight="1">
      <c r="A115" s="13" t="s">
        <v>189</v>
      </c>
      <c r="B115" s="10">
        <v>27110</v>
      </c>
      <c r="C115" s="10">
        <v>24641321.289999999</v>
      </c>
      <c r="D115" s="10"/>
      <c r="E115" s="45">
        <v>11443</v>
      </c>
      <c r="F115" s="10">
        <v>549</v>
      </c>
      <c r="G115" s="10">
        <v>64923508.799999997</v>
      </c>
      <c r="H115" s="10">
        <v>11992</v>
      </c>
      <c r="I115" s="46"/>
      <c r="J115" s="26">
        <v>6526</v>
      </c>
      <c r="K115" s="26">
        <v>5125</v>
      </c>
      <c r="L115" s="26">
        <v>341</v>
      </c>
    </row>
    <row r="116" spans="1:14" ht="13.2" customHeight="1">
      <c r="A116" s="13" t="s">
        <v>193</v>
      </c>
      <c r="B116" s="10">
        <v>68761</v>
      </c>
      <c r="C116" s="10">
        <v>61784140.520000003</v>
      </c>
      <c r="D116" s="10"/>
      <c r="E116" s="45">
        <v>23562</v>
      </c>
      <c r="F116" s="10">
        <v>5345</v>
      </c>
      <c r="G116" s="10">
        <v>245322220.90000001</v>
      </c>
      <c r="H116" s="10">
        <v>28907</v>
      </c>
      <c r="I116" s="46"/>
      <c r="J116" s="26">
        <v>14370</v>
      </c>
      <c r="K116" s="26">
        <v>13437</v>
      </c>
      <c r="L116" s="26">
        <v>1100</v>
      </c>
    </row>
    <row r="117" spans="1:14" ht="10.8" customHeight="1">
      <c r="A117" s="13"/>
      <c r="B117" s="10"/>
      <c r="C117" s="278"/>
      <c r="D117" s="278"/>
      <c r="E117" s="58"/>
      <c r="F117" s="278"/>
      <c r="G117" s="278"/>
      <c r="H117" s="278"/>
      <c r="I117" s="59"/>
      <c r="J117" s="279"/>
      <c r="K117" s="26"/>
      <c r="L117" s="26"/>
      <c r="N117" s="60"/>
    </row>
    <row r="118" spans="1:14" ht="13.2" customHeight="1">
      <c r="A118" s="19" t="s">
        <v>7</v>
      </c>
      <c r="B118" s="61">
        <f>SUM(B92:B116)+SUM(B50:B84)+SUM(B8:B42)</f>
        <v>6151894</v>
      </c>
      <c r="C118" s="20">
        <f>SUM(C92:C116)+SUM(C50:C84)+SUM(C8:C42)</f>
        <v>5577402454.6199999</v>
      </c>
      <c r="D118" s="62"/>
      <c r="E118" s="63">
        <f t="shared" ref="E118:H118" si="2">SUM(E92:E116)+SUM(E50:E84)+SUM(E8:E42)</f>
        <v>2167048</v>
      </c>
      <c r="F118" s="61">
        <f t="shared" si="2"/>
        <v>537911</v>
      </c>
      <c r="G118" s="20">
        <f t="shared" si="2"/>
        <v>25364249647.560005</v>
      </c>
      <c r="H118" s="61">
        <f t="shared" si="2"/>
        <v>2704959</v>
      </c>
      <c r="I118" s="64"/>
      <c r="J118" s="65">
        <f t="shared" ref="J118:L118" si="3">SUM(J92:J116)+SUM(J50:J84)+SUM(J8:J42)</f>
        <v>1498829</v>
      </c>
      <c r="K118" s="65">
        <f t="shared" si="3"/>
        <v>1117881</v>
      </c>
      <c r="L118" s="65">
        <f t="shared" si="3"/>
        <v>88249</v>
      </c>
    </row>
    <row r="119" spans="1:14" ht="17.399999999999999">
      <c r="A119" s="14" t="s">
        <v>269</v>
      </c>
      <c r="B119" s="10"/>
      <c r="C119" s="10"/>
      <c r="D119" s="10"/>
      <c r="E119" s="10"/>
      <c r="F119" s="10"/>
      <c r="G119" s="10"/>
      <c r="H119" s="10"/>
      <c r="I119" s="10"/>
      <c r="J119" s="26"/>
      <c r="K119" s="26"/>
      <c r="L119" s="26"/>
    </row>
    <row r="120" spans="1:14" ht="15.6">
      <c r="A120" s="16" t="str">
        <f>A86</f>
        <v>Exemptions, Standard and Itemized Deductions, and Number of Returns by Filing Status/Locality</v>
      </c>
      <c r="B120" s="10"/>
      <c r="C120" s="10"/>
      <c r="D120" s="10"/>
      <c r="E120" s="10"/>
      <c r="F120" s="10"/>
      <c r="G120" s="10"/>
      <c r="H120" s="10"/>
      <c r="I120" s="10"/>
      <c r="J120" s="26"/>
      <c r="K120" s="26"/>
      <c r="L120" s="26"/>
    </row>
    <row r="121" spans="1:14" ht="15.6">
      <c r="A121" s="17" t="str">
        <f>A87</f>
        <v>Taxable Year 2019</v>
      </c>
      <c r="B121" s="10"/>
      <c r="C121" s="10"/>
      <c r="D121" s="10"/>
      <c r="E121" s="10"/>
      <c r="F121" s="10"/>
      <c r="G121" s="10"/>
      <c r="H121" s="10"/>
      <c r="I121" s="10"/>
      <c r="J121" s="26"/>
      <c r="K121" s="26"/>
      <c r="L121" s="26"/>
    </row>
    <row r="122" spans="1:14" ht="13.2" customHeight="1" thickBot="1">
      <c r="B122" s="47">
        <f t="shared" ref="B122:L122" si="4">SUM(B75:B111)</f>
        <v>5950057</v>
      </c>
      <c r="C122" s="47">
        <f t="shared" si="4"/>
        <v>5394854361.6900015</v>
      </c>
      <c r="D122" s="47">
        <f t="shared" si="4"/>
        <v>0</v>
      </c>
      <c r="E122" s="47">
        <f t="shared" si="4"/>
        <v>2089293</v>
      </c>
      <c r="F122" s="47">
        <f t="shared" si="4"/>
        <v>528889</v>
      </c>
      <c r="G122" s="47">
        <f t="shared" si="4"/>
        <v>24774712575.049988</v>
      </c>
      <c r="H122" s="47">
        <f t="shared" si="4"/>
        <v>2618182</v>
      </c>
      <c r="I122" s="47">
        <f t="shared" si="4"/>
        <v>0</v>
      </c>
      <c r="J122" s="48">
        <f t="shared" si="4"/>
        <v>1453790</v>
      </c>
      <c r="K122" s="48">
        <f t="shared" si="4"/>
        <v>1079440</v>
      </c>
      <c r="L122" s="48">
        <f t="shared" si="4"/>
        <v>84952</v>
      </c>
    </row>
    <row r="123" spans="1:14">
      <c r="A123" s="29"/>
      <c r="B123" s="310" t="s">
        <v>133</v>
      </c>
      <c r="C123" s="310"/>
      <c r="D123" s="273"/>
      <c r="E123" s="311" t="s">
        <v>134</v>
      </c>
      <c r="F123" s="312"/>
      <c r="G123" s="312"/>
      <c r="H123" s="312"/>
      <c r="I123" s="31"/>
      <c r="J123" s="32"/>
      <c r="K123" s="33" t="s">
        <v>266</v>
      </c>
      <c r="L123" s="34"/>
    </row>
    <row r="124" spans="1:14" ht="13.2" customHeight="1">
      <c r="A124" s="49"/>
      <c r="B124" s="50"/>
      <c r="C124" s="50"/>
      <c r="D124" s="50"/>
      <c r="E124" s="51"/>
      <c r="F124" s="50"/>
      <c r="G124" s="50"/>
      <c r="H124" s="52" t="s">
        <v>2</v>
      </c>
      <c r="I124" s="53"/>
      <c r="J124" s="54"/>
      <c r="K124" s="42" t="s">
        <v>275</v>
      </c>
      <c r="L124" s="42" t="s">
        <v>275</v>
      </c>
    </row>
    <row r="125" spans="1:14" ht="13.2" customHeight="1">
      <c r="A125" s="49" t="s">
        <v>8</v>
      </c>
      <c r="B125" s="275" t="s">
        <v>267</v>
      </c>
      <c r="C125" s="275" t="s">
        <v>4</v>
      </c>
      <c r="D125" s="275"/>
      <c r="E125" s="43" t="s">
        <v>132</v>
      </c>
      <c r="F125" s="275" t="s">
        <v>131</v>
      </c>
      <c r="G125" s="121" t="s">
        <v>4</v>
      </c>
      <c r="H125" s="275" t="s">
        <v>130</v>
      </c>
      <c r="I125" s="44"/>
      <c r="J125" s="276" t="s">
        <v>268</v>
      </c>
      <c r="K125" s="276" t="s">
        <v>129</v>
      </c>
      <c r="L125" s="277" t="s">
        <v>274</v>
      </c>
    </row>
    <row r="126" spans="1:14" ht="21" customHeight="1">
      <c r="A126" s="13" t="s">
        <v>210</v>
      </c>
      <c r="B126" s="10">
        <v>165238</v>
      </c>
      <c r="C126" s="12">
        <v>148428244.91</v>
      </c>
      <c r="D126" s="12"/>
      <c r="E126" s="45">
        <v>64054</v>
      </c>
      <c r="F126" s="10">
        <v>23802</v>
      </c>
      <c r="G126" s="12">
        <v>995519604.48000002</v>
      </c>
      <c r="H126" s="10">
        <v>87856</v>
      </c>
      <c r="I126" s="46"/>
      <c r="J126" s="26">
        <v>58419</v>
      </c>
      <c r="K126" s="26">
        <v>25345</v>
      </c>
      <c r="L126" s="26">
        <v>4092</v>
      </c>
    </row>
    <row r="127" spans="1:14" ht="13.2" customHeight="1">
      <c r="A127" s="13" t="s">
        <v>215</v>
      </c>
      <c r="B127" s="10">
        <v>23004</v>
      </c>
      <c r="C127" s="10">
        <v>20922617.960000001</v>
      </c>
      <c r="D127" s="10"/>
      <c r="E127" s="45">
        <v>10426</v>
      </c>
      <c r="F127" s="10">
        <v>497</v>
      </c>
      <c r="G127" s="10">
        <v>76188743.700000003</v>
      </c>
      <c r="H127" s="10">
        <v>10923</v>
      </c>
      <c r="I127" s="46"/>
      <c r="J127" s="26">
        <v>6216</v>
      </c>
      <c r="K127" s="26">
        <v>3467</v>
      </c>
      <c r="L127" s="26">
        <v>1240</v>
      </c>
    </row>
    <row r="128" spans="1:14" ht="13.2" customHeight="1">
      <c r="A128" s="13" t="s">
        <v>218</v>
      </c>
      <c r="B128" s="10">
        <v>6100</v>
      </c>
      <c r="C128" s="10">
        <v>5524197.4699999997</v>
      </c>
      <c r="D128" s="10"/>
      <c r="E128" s="45">
        <v>2634</v>
      </c>
      <c r="F128" s="10">
        <v>117</v>
      </c>
      <c r="G128" s="10">
        <v>16301593.800000001</v>
      </c>
      <c r="H128" s="10">
        <v>2751</v>
      </c>
      <c r="I128" s="46"/>
      <c r="J128" s="26">
        <v>1639</v>
      </c>
      <c r="K128" s="26">
        <v>1048</v>
      </c>
      <c r="L128" s="26">
        <v>64</v>
      </c>
    </row>
    <row r="129" spans="1:12" ht="13.2" customHeight="1">
      <c r="A129" s="13" t="s">
        <v>221</v>
      </c>
      <c r="B129" s="10">
        <v>40381</v>
      </c>
      <c r="C129" s="10">
        <v>36445144.640000001</v>
      </c>
      <c r="D129" s="10"/>
      <c r="E129" s="45">
        <v>18444</v>
      </c>
      <c r="F129" s="10">
        <v>2945</v>
      </c>
      <c r="G129" s="26">
        <v>177537040.30000001</v>
      </c>
      <c r="H129" s="10">
        <v>21389</v>
      </c>
      <c r="I129" s="46"/>
      <c r="J129" s="26">
        <v>14556</v>
      </c>
      <c r="K129" s="26">
        <v>6012</v>
      </c>
      <c r="L129" s="26">
        <v>821</v>
      </c>
    </row>
    <row r="130" spans="1:12" ht="13.2" customHeight="1">
      <c r="A130" s="13" t="s">
        <v>224</v>
      </c>
      <c r="B130" s="10">
        <v>236141</v>
      </c>
      <c r="C130" s="10">
        <v>214372058.38999999</v>
      </c>
      <c r="D130" s="10"/>
      <c r="E130" s="45">
        <v>86594</v>
      </c>
      <c r="F130" s="10">
        <v>19005</v>
      </c>
      <c r="G130" s="10">
        <v>820337102.10000002</v>
      </c>
      <c r="H130" s="10">
        <v>105599</v>
      </c>
      <c r="I130" s="46"/>
      <c r="J130" s="26">
        <v>60555</v>
      </c>
      <c r="K130" s="26">
        <v>40071</v>
      </c>
      <c r="L130" s="26">
        <v>4973</v>
      </c>
    </row>
    <row r="131" spans="1:12" ht="21" customHeight="1">
      <c r="A131" s="13" t="s">
        <v>227</v>
      </c>
      <c r="B131" s="10">
        <v>18423</v>
      </c>
      <c r="C131" s="10">
        <v>16695895.48</v>
      </c>
      <c r="D131" s="10"/>
      <c r="E131" s="45">
        <v>7652</v>
      </c>
      <c r="F131" s="10">
        <v>772</v>
      </c>
      <c r="G131" s="10">
        <v>104375561.2</v>
      </c>
      <c r="H131" s="10">
        <v>8424</v>
      </c>
      <c r="I131" s="46"/>
      <c r="J131" s="26">
        <v>5477</v>
      </c>
      <c r="K131" s="26">
        <v>2733</v>
      </c>
      <c r="L131" s="26">
        <v>214</v>
      </c>
    </row>
    <row r="132" spans="1:12" ht="13.2" customHeight="1">
      <c r="A132" s="13" t="s">
        <v>230</v>
      </c>
      <c r="B132" s="10">
        <v>5920</v>
      </c>
      <c r="C132" s="10">
        <v>5392067.2400000002</v>
      </c>
      <c r="D132" s="10"/>
      <c r="E132" s="45">
        <v>2673</v>
      </c>
      <c r="F132" s="10">
        <v>77</v>
      </c>
      <c r="G132" s="10">
        <v>21499237.100000001</v>
      </c>
      <c r="H132" s="10">
        <v>2750</v>
      </c>
      <c r="I132" s="46"/>
      <c r="J132" s="26">
        <v>1778</v>
      </c>
      <c r="K132" s="26">
        <v>905</v>
      </c>
      <c r="L132" s="26">
        <v>67</v>
      </c>
    </row>
    <row r="133" spans="1:12" ht="13.2" customHeight="1">
      <c r="A133" s="13" t="s">
        <v>233</v>
      </c>
      <c r="B133" s="10">
        <v>41292</v>
      </c>
      <c r="C133" s="10">
        <v>37544606.369999997</v>
      </c>
      <c r="D133" s="10"/>
      <c r="E133" s="45">
        <v>17877</v>
      </c>
      <c r="F133" s="10">
        <v>1359</v>
      </c>
      <c r="G133" s="10">
        <v>115613395.11</v>
      </c>
      <c r="H133" s="10">
        <v>19236</v>
      </c>
      <c r="I133" s="46"/>
      <c r="J133" s="26">
        <v>13226</v>
      </c>
      <c r="K133" s="26">
        <v>5113</v>
      </c>
      <c r="L133" s="26">
        <v>897</v>
      </c>
    </row>
    <row r="134" spans="1:12" ht="13.2" customHeight="1">
      <c r="A134" s="13" t="s">
        <v>236</v>
      </c>
      <c r="B134" s="10">
        <v>5569</v>
      </c>
      <c r="C134" s="10">
        <v>5098772</v>
      </c>
      <c r="D134" s="10"/>
      <c r="E134" s="45">
        <v>2364</v>
      </c>
      <c r="F134" s="10">
        <v>205</v>
      </c>
      <c r="G134" s="10">
        <v>14248293.300000001</v>
      </c>
      <c r="H134" s="10">
        <v>2569</v>
      </c>
      <c r="I134" s="46"/>
      <c r="J134" s="26">
        <v>1941</v>
      </c>
      <c r="K134" s="26">
        <v>522</v>
      </c>
      <c r="L134" s="26">
        <v>106</v>
      </c>
    </row>
    <row r="135" spans="1:12" ht="13.2" customHeight="1">
      <c r="A135" s="13" t="s">
        <v>231</v>
      </c>
      <c r="B135" s="10">
        <v>32550</v>
      </c>
      <c r="C135" s="10">
        <v>29506245.66</v>
      </c>
      <c r="D135" s="10"/>
      <c r="E135" s="45">
        <v>11012</v>
      </c>
      <c r="F135" s="10">
        <v>4224</v>
      </c>
      <c r="G135" s="10">
        <v>189651714</v>
      </c>
      <c r="H135" s="10">
        <v>15236</v>
      </c>
      <c r="I135" s="46"/>
      <c r="J135" s="26">
        <v>8790</v>
      </c>
      <c r="K135" s="26">
        <v>5787</v>
      </c>
      <c r="L135" s="26">
        <v>659</v>
      </c>
    </row>
    <row r="136" spans="1:12" ht="21" customHeight="1">
      <c r="A136" s="13" t="s">
        <v>241</v>
      </c>
      <c r="B136" s="10">
        <v>17861</v>
      </c>
      <c r="C136" s="10">
        <v>16037271.619999999</v>
      </c>
      <c r="D136" s="10"/>
      <c r="E136" s="45">
        <v>5343</v>
      </c>
      <c r="F136" s="10">
        <v>2596</v>
      </c>
      <c r="G136" s="10">
        <v>114456724.3</v>
      </c>
      <c r="H136" s="10">
        <v>7939</v>
      </c>
      <c r="I136" s="46"/>
      <c r="J136" s="26">
        <v>4305</v>
      </c>
      <c r="K136" s="26">
        <v>3243</v>
      </c>
      <c r="L136" s="26">
        <v>391</v>
      </c>
    </row>
    <row r="137" spans="1:12" ht="13.2" customHeight="1">
      <c r="A137" s="13" t="s">
        <v>9</v>
      </c>
      <c r="B137" s="26">
        <v>7853</v>
      </c>
      <c r="C137" s="26">
        <v>7148158.7199999997</v>
      </c>
      <c r="D137" s="10"/>
      <c r="E137" s="45">
        <v>3128</v>
      </c>
      <c r="F137" s="10">
        <v>364</v>
      </c>
      <c r="G137" s="10">
        <v>22351911.100000001</v>
      </c>
      <c r="H137" s="10">
        <v>3492</v>
      </c>
      <c r="I137" s="46"/>
      <c r="J137" s="26">
        <v>2408</v>
      </c>
      <c r="K137" s="26">
        <v>952</v>
      </c>
      <c r="L137" s="26">
        <v>132</v>
      </c>
    </row>
    <row r="138" spans="1:12" ht="13.2" customHeight="1">
      <c r="A138" s="13" t="s">
        <v>246</v>
      </c>
      <c r="B138" s="10">
        <v>26631</v>
      </c>
      <c r="C138" s="10">
        <v>24159502.370000001</v>
      </c>
      <c r="D138" s="10"/>
      <c r="E138" s="45">
        <v>11055</v>
      </c>
      <c r="F138" s="10">
        <v>2110</v>
      </c>
      <c r="G138" s="10">
        <v>103947120.2</v>
      </c>
      <c r="H138" s="10">
        <v>13165</v>
      </c>
      <c r="I138" s="46"/>
      <c r="J138" s="26">
        <v>8928</v>
      </c>
      <c r="K138" s="26">
        <v>3740</v>
      </c>
      <c r="L138" s="26">
        <v>497</v>
      </c>
    </row>
    <row r="139" spans="1:12" ht="13.2" customHeight="1">
      <c r="A139" s="13" t="s">
        <v>249</v>
      </c>
      <c r="B139" s="10">
        <v>7119</v>
      </c>
      <c r="C139" s="10">
        <v>6485654.04</v>
      </c>
      <c r="D139" s="10"/>
      <c r="E139" s="45">
        <v>3038</v>
      </c>
      <c r="F139" s="10">
        <v>157</v>
      </c>
      <c r="G139" s="10">
        <v>31471274.300000001</v>
      </c>
      <c r="H139" s="10">
        <v>3195</v>
      </c>
      <c r="I139" s="46"/>
      <c r="J139" s="26">
        <v>1975</v>
      </c>
      <c r="K139" s="26">
        <v>1130</v>
      </c>
      <c r="L139" s="26">
        <v>90</v>
      </c>
    </row>
    <row r="140" spans="1:12" ht="13.2" customHeight="1">
      <c r="A140" s="13" t="s">
        <v>251</v>
      </c>
      <c r="B140" s="10">
        <v>116733</v>
      </c>
      <c r="C140" s="10">
        <v>105713449.77</v>
      </c>
      <c r="D140" s="10"/>
      <c r="E140" s="45">
        <v>49416</v>
      </c>
      <c r="F140" s="10">
        <v>6758</v>
      </c>
      <c r="G140" s="10">
        <v>345979583.30000001</v>
      </c>
      <c r="H140" s="10">
        <v>56174</v>
      </c>
      <c r="I140" s="46"/>
      <c r="J140" s="26">
        <v>37884</v>
      </c>
      <c r="K140" s="26">
        <v>15978</v>
      </c>
      <c r="L140" s="26">
        <v>2312</v>
      </c>
    </row>
    <row r="141" spans="1:12" ht="21" customHeight="1">
      <c r="A141" s="13" t="s">
        <v>253</v>
      </c>
      <c r="B141" s="10">
        <v>36874</v>
      </c>
      <c r="C141" s="10">
        <v>33516980.390000001</v>
      </c>
      <c r="D141" s="10"/>
      <c r="E141" s="45">
        <v>16614</v>
      </c>
      <c r="F141" s="10">
        <v>1243</v>
      </c>
      <c r="G141" s="10">
        <v>110956270</v>
      </c>
      <c r="H141" s="10">
        <v>17857</v>
      </c>
      <c r="I141" s="46"/>
      <c r="J141" s="26">
        <v>12276</v>
      </c>
      <c r="K141" s="26">
        <v>5180</v>
      </c>
      <c r="L141" s="26">
        <v>401</v>
      </c>
    </row>
    <row r="142" spans="1:12" ht="13.2" customHeight="1">
      <c r="A142" s="13" t="s">
        <v>256</v>
      </c>
      <c r="B142" s="10">
        <v>20503</v>
      </c>
      <c r="C142" s="10">
        <v>18673288.399999999</v>
      </c>
      <c r="D142" s="10"/>
      <c r="E142" s="45">
        <v>9120</v>
      </c>
      <c r="F142" s="10">
        <v>638</v>
      </c>
      <c r="G142" s="10">
        <v>47932101.100000001</v>
      </c>
      <c r="H142" s="10">
        <v>9758</v>
      </c>
      <c r="I142" s="46"/>
      <c r="J142" s="26">
        <v>7168</v>
      </c>
      <c r="K142" s="26">
        <v>2303</v>
      </c>
      <c r="L142" s="26">
        <v>287</v>
      </c>
    </row>
    <row r="143" spans="1:12" ht="13.2" customHeight="1">
      <c r="A143" s="13" t="s">
        <v>259</v>
      </c>
      <c r="B143" s="10">
        <v>5769</v>
      </c>
      <c r="C143" s="10">
        <v>5137887.05</v>
      </c>
      <c r="D143" s="10"/>
      <c r="E143" s="45">
        <v>2099</v>
      </c>
      <c r="F143" s="10">
        <v>433</v>
      </c>
      <c r="G143" s="10">
        <v>23572022.399999999</v>
      </c>
      <c r="H143" s="10">
        <v>2532</v>
      </c>
      <c r="I143" s="46"/>
      <c r="J143" s="26">
        <v>1482</v>
      </c>
      <c r="K143" s="26">
        <v>960</v>
      </c>
      <c r="L143" s="26">
        <v>90</v>
      </c>
    </row>
    <row r="144" spans="1:12" ht="13.2" customHeight="1">
      <c r="A144" s="13" t="s">
        <v>262</v>
      </c>
      <c r="B144" s="10">
        <v>68268</v>
      </c>
      <c r="C144" s="10">
        <v>61784702.479999997</v>
      </c>
      <c r="D144" s="12"/>
      <c r="E144" s="45">
        <v>30017</v>
      </c>
      <c r="F144" s="10">
        <v>2787</v>
      </c>
      <c r="G144" s="10">
        <v>203341504.80000001</v>
      </c>
      <c r="H144" s="10">
        <v>32804</v>
      </c>
      <c r="I144" s="46"/>
      <c r="J144" s="26">
        <v>21586</v>
      </c>
      <c r="K144" s="26">
        <v>10258</v>
      </c>
      <c r="L144" s="26">
        <v>960</v>
      </c>
    </row>
    <row r="145" spans="1:12" ht="13.2" customHeight="1">
      <c r="A145" s="13" t="s">
        <v>138</v>
      </c>
      <c r="B145" s="10">
        <v>43344</v>
      </c>
      <c r="C145" s="10">
        <v>39610256.93</v>
      </c>
      <c r="D145" s="10"/>
      <c r="E145" s="45">
        <v>16240</v>
      </c>
      <c r="F145" s="10">
        <v>3797</v>
      </c>
      <c r="G145" s="10">
        <v>163086249.71000001</v>
      </c>
      <c r="H145" s="10">
        <v>20037</v>
      </c>
      <c r="I145" s="46"/>
      <c r="J145" s="26">
        <v>12754</v>
      </c>
      <c r="K145" s="26">
        <v>6603</v>
      </c>
      <c r="L145" s="26">
        <v>680</v>
      </c>
    </row>
    <row r="146" spans="1:12" ht="21" customHeight="1">
      <c r="A146" s="13" t="s">
        <v>142</v>
      </c>
      <c r="B146" s="10">
        <v>17478</v>
      </c>
      <c r="C146" s="12">
        <v>15973414.880000001</v>
      </c>
      <c r="D146" s="10"/>
      <c r="E146" s="45">
        <v>6825</v>
      </c>
      <c r="F146" s="10">
        <v>1497</v>
      </c>
      <c r="G146" s="12">
        <v>58157007.399999999</v>
      </c>
      <c r="H146" s="10">
        <v>8322</v>
      </c>
      <c r="I146" s="46"/>
      <c r="J146" s="26">
        <v>5397</v>
      </c>
      <c r="K146" s="26">
        <v>2614</v>
      </c>
      <c r="L146" s="26">
        <v>311</v>
      </c>
    </row>
    <row r="147" spans="1:12" ht="13.2" customHeight="1">
      <c r="A147" s="13" t="s">
        <v>146</v>
      </c>
      <c r="B147" s="10">
        <v>13205</v>
      </c>
      <c r="C147" s="10">
        <v>12018240.83</v>
      </c>
      <c r="D147" s="10"/>
      <c r="E147" s="45">
        <v>5746</v>
      </c>
      <c r="F147" s="10">
        <v>401</v>
      </c>
      <c r="G147" s="10">
        <v>42142580.200000003</v>
      </c>
      <c r="H147" s="10">
        <v>6147</v>
      </c>
      <c r="I147" s="46"/>
      <c r="J147" s="26">
        <v>4257</v>
      </c>
      <c r="K147" s="26">
        <v>1652</v>
      </c>
      <c r="L147" s="26">
        <v>238</v>
      </c>
    </row>
    <row r="148" spans="1:12" ht="13.2" customHeight="1">
      <c r="A148" s="13" t="s">
        <v>150</v>
      </c>
      <c r="B148" s="10">
        <v>158510</v>
      </c>
      <c r="C148" s="10">
        <v>143970949.06</v>
      </c>
      <c r="D148" s="10"/>
      <c r="E148" s="45">
        <v>68440</v>
      </c>
      <c r="F148" s="10">
        <v>8195</v>
      </c>
      <c r="G148" s="10">
        <v>463500983.01999998</v>
      </c>
      <c r="H148" s="10">
        <v>76635</v>
      </c>
      <c r="I148" s="46"/>
      <c r="J148" s="26">
        <v>52358</v>
      </c>
      <c r="K148" s="26">
        <v>21151</v>
      </c>
      <c r="L148" s="26">
        <v>3126</v>
      </c>
    </row>
    <row r="149" spans="1:12" ht="13.2" customHeight="1">
      <c r="A149" s="13" t="s">
        <v>154</v>
      </c>
      <c r="B149" s="10">
        <v>177923</v>
      </c>
      <c r="C149" s="10">
        <v>161439149.24000001</v>
      </c>
      <c r="D149" s="10"/>
      <c r="E149" s="45">
        <v>78371</v>
      </c>
      <c r="F149" s="10">
        <v>10543</v>
      </c>
      <c r="G149" s="10">
        <v>617716490.62</v>
      </c>
      <c r="H149" s="10">
        <v>88914</v>
      </c>
      <c r="I149" s="46"/>
      <c r="J149" s="26">
        <v>61797</v>
      </c>
      <c r="K149" s="26">
        <v>22695</v>
      </c>
      <c r="L149" s="26">
        <v>4422</v>
      </c>
    </row>
    <row r="150" spans="1:12" ht="13.2" customHeight="1">
      <c r="A150" s="13" t="s">
        <v>158</v>
      </c>
      <c r="B150" s="26">
        <v>4093</v>
      </c>
      <c r="C150" s="26">
        <v>3740358.35</v>
      </c>
      <c r="D150" s="10"/>
      <c r="E150" s="45">
        <v>1798</v>
      </c>
      <c r="F150" s="10">
        <v>66</v>
      </c>
      <c r="G150" s="10">
        <v>9574822.8000000007</v>
      </c>
      <c r="H150" s="10">
        <v>1864</v>
      </c>
      <c r="I150" s="46"/>
      <c r="J150" s="26">
        <v>1112</v>
      </c>
      <c r="K150" s="26">
        <v>697</v>
      </c>
      <c r="L150" s="26">
        <v>55</v>
      </c>
    </row>
    <row r="151" spans="1:12" ht="21" customHeight="1">
      <c r="A151" s="13" t="s">
        <v>162</v>
      </c>
      <c r="B151" s="10">
        <v>26526</v>
      </c>
      <c r="C151" s="10">
        <v>24119138.66</v>
      </c>
      <c r="D151" s="10"/>
      <c r="E151" s="45">
        <v>12345</v>
      </c>
      <c r="F151" s="10">
        <v>1243</v>
      </c>
      <c r="G151" s="10">
        <v>71790581.5</v>
      </c>
      <c r="H151" s="10">
        <v>13588</v>
      </c>
      <c r="I151" s="46"/>
      <c r="J151" s="26">
        <v>11035</v>
      </c>
      <c r="K151" s="26">
        <v>2088</v>
      </c>
      <c r="L151" s="26">
        <v>465</v>
      </c>
    </row>
    <row r="152" spans="1:12" ht="13.2" customHeight="1">
      <c r="A152" s="13" t="s">
        <v>166</v>
      </c>
      <c r="B152" s="10">
        <v>13257</v>
      </c>
      <c r="C152" s="10">
        <v>11961729</v>
      </c>
      <c r="D152" s="10"/>
      <c r="E152" s="45">
        <v>4315</v>
      </c>
      <c r="F152" s="10">
        <v>1163</v>
      </c>
      <c r="G152" s="10">
        <v>50013113.899999999</v>
      </c>
      <c r="H152" s="10">
        <v>5478</v>
      </c>
      <c r="I152" s="46"/>
      <c r="J152" s="26">
        <v>2632</v>
      </c>
      <c r="K152" s="26">
        <v>2686</v>
      </c>
      <c r="L152" s="26">
        <v>160</v>
      </c>
    </row>
    <row r="153" spans="1:12" ht="13.2" customHeight="1">
      <c r="A153" s="13" t="s">
        <v>170</v>
      </c>
      <c r="B153" s="10">
        <v>81900</v>
      </c>
      <c r="C153" s="10">
        <v>74546419.439999998</v>
      </c>
      <c r="D153" s="10"/>
      <c r="E153" s="45">
        <v>34408</v>
      </c>
      <c r="F153" s="10">
        <v>4844</v>
      </c>
      <c r="G153" s="10">
        <v>244075029.19999999</v>
      </c>
      <c r="H153" s="10">
        <v>39252</v>
      </c>
      <c r="I153" s="46"/>
      <c r="J153" s="26">
        <v>27599</v>
      </c>
      <c r="K153" s="26">
        <v>10104</v>
      </c>
      <c r="L153" s="26">
        <v>1549</v>
      </c>
    </row>
    <row r="154" spans="1:12" ht="13.2" customHeight="1">
      <c r="A154" s="13" t="s">
        <v>174</v>
      </c>
      <c r="B154" s="10">
        <v>10932</v>
      </c>
      <c r="C154" s="10">
        <v>9914643.0700000003</v>
      </c>
      <c r="D154" s="10"/>
      <c r="E154" s="45">
        <v>5250</v>
      </c>
      <c r="F154" s="10">
        <v>277</v>
      </c>
      <c r="G154" s="10">
        <v>33944735.700000003</v>
      </c>
      <c r="H154" s="10">
        <v>5527</v>
      </c>
      <c r="I154" s="46"/>
      <c r="J154" s="26">
        <v>3625</v>
      </c>
      <c r="K154" s="26">
        <v>1723</v>
      </c>
      <c r="L154" s="26">
        <v>179</v>
      </c>
    </row>
    <row r="155" spans="1:12" ht="13.2" customHeight="1">
      <c r="A155" s="13" t="s">
        <v>178</v>
      </c>
      <c r="B155" s="10">
        <v>184957</v>
      </c>
      <c r="C155" s="10">
        <v>167935079.86000001</v>
      </c>
      <c r="D155" s="10"/>
      <c r="E155" s="45">
        <v>87032</v>
      </c>
      <c r="F155" s="10">
        <v>13910</v>
      </c>
      <c r="G155" s="10">
        <v>1489619992.04</v>
      </c>
      <c r="H155" s="10">
        <v>100942</v>
      </c>
      <c r="I155" s="46"/>
      <c r="J155" s="26">
        <v>76382</v>
      </c>
      <c r="K155" s="26">
        <v>21393</v>
      </c>
      <c r="L155" s="26">
        <v>3167</v>
      </c>
    </row>
    <row r="156" spans="1:12" ht="21" customHeight="1">
      <c r="A156" s="13" t="s">
        <v>10</v>
      </c>
      <c r="B156" s="10">
        <v>89604</v>
      </c>
      <c r="C156" s="10">
        <v>81377652.049999997</v>
      </c>
      <c r="D156" s="10"/>
      <c r="E156" s="45">
        <v>41049</v>
      </c>
      <c r="F156" s="10">
        <v>3218</v>
      </c>
      <c r="G156" s="10">
        <v>251296379.61000001</v>
      </c>
      <c r="H156" s="10">
        <v>44267</v>
      </c>
      <c r="I156" s="46"/>
      <c r="J156" s="26">
        <v>31383</v>
      </c>
      <c r="K156" s="26">
        <v>11632</v>
      </c>
      <c r="L156" s="26">
        <v>1252</v>
      </c>
    </row>
    <row r="157" spans="1:12" ht="13.2" customHeight="1">
      <c r="A157" s="13" t="s">
        <v>186</v>
      </c>
      <c r="B157" s="10">
        <v>26287</v>
      </c>
      <c r="C157" s="10">
        <v>23788200.399999999</v>
      </c>
      <c r="D157" s="10"/>
      <c r="E157" s="45">
        <v>10617</v>
      </c>
      <c r="F157" s="10">
        <v>1202</v>
      </c>
      <c r="G157" s="10">
        <v>78266539.799999997</v>
      </c>
      <c r="H157" s="10">
        <v>11819</v>
      </c>
      <c r="I157" s="46"/>
      <c r="J157" s="26">
        <v>6956</v>
      </c>
      <c r="K157" s="26">
        <v>4558</v>
      </c>
      <c r="L157" s="26">
        <v>305</v>
      </c>
    </row>
    <row r="158" spans="1:12" ht="13.2" customHeight="1">
      <c r="A158" s="13" t="s">
        <v>190</v>
      </c>
      <c r="B158" s="10">
        <v>25133</v>
      </c>
      <c r="C158" s="10">
        <v>22686111.239999998</v>
      </c>
      <c r="D158" s="10"/>
      <c r="E158" s="45">
        <v>10944</v>
      </c>
      <c r="F158" s="10">
        <v>836</v>
      </c>
      <c r="G158" s="10">
        <v>66513168.399999999</v>
      </c>
      <c r="H158" s="10">
        <v>11780</v>
      </c>
      <c r="I158" s="46"/>
      <c r="J158" s="26">
        <v>7356</v>
      </c>
      <c r="K158" s="26">
        <v>4085</v>
      </c>
      <c r="L158" s="26">
        <v>339</v>
      </c>
    </row>
    <row r="159" spans="1:12" ht="13.2" customHeight="1">
      <c r="A159" s="13" t="s">
        <v>194</v>
      </c>
      <c r="B159" s="10">
        <v>87139</v>
      </c>
      <c r="C159" s="10">
        <v>79155595.390000001</v>
      </c>
      <c r="D159" s="10"/>
      <c r="E159" s="45">
        <v>31129</v>
      </c>
      <c r="F159" s="10">
        <v>7539</v>
      </c>
      <c r="G159" s="10">
        <v>361652406.10000002</v>
      </c>
      <c r="H159" s="10">
        <v>38668</v>
      </c>
      <c r="I159" s="46"/>
      <c r="J159" s="26">
        <v>22382</v>
      </c>
      <c r="K159" s="26">
        <v>14506</v>
      </c>
      <c r="L159" s="26">
        <v>1780</v>
      </c>
    </row>
    <row r="160" spans="1:12" ht="21" customHeight="1">
      <c r="A160" s="13" t="s">
        <v>11</v>
      </c>
      <c r="B160" s="10">
        <v>429214</v>
      </c>
      <c r="C160" s="10">
        <v>388442499.37</v>
      </c>
      <c r="D160" s="10"/>
      <c r="E160" s="45">
        <v>166445</v>
      </c>
      <c r="F160" s="10">
        <v>33666</v>
      </c>
      <c r="G160" s="10">
        <v>1681764874.4100001</v>
      </c>
      <c r="H160" s="10">
        <v>200111</v>
      </c>
      <c r="I160" s="46"/>
      <c r="J160" s="26">
        <v>119308</v>
      </c>
      <c r="K160" s="26">
        <v>71625</v>
      </c>
      <c r="L160" s="26">
        <v>9178</v>
      </c>
    </row>
    <row r="161" spans="1:12" ht="13.2" customHeight="1">
      <c r="A161" s="13" t="s">
        <v>199</v>
      </c>
      <c r="B161" s="10">
        <v>21391</v>
      </c>
      <c r="C161" s="10">
        <v>19398058.199999999</v>
      </c>
      <c r="D161" s="10"/>
      <c r="E161" s="45">
        <v>9311</v>
      </c>
      <c r="F161" s="10">
        <v>641</v>
      </c>
      <c r="G161" s="10">
        <v>53106712.700000003</v>
      </c>
      <c r="H161" s="10">
        <v>9952</v>
      </c>
      <c r="I161" s="46"/>
      <c r="J161" s="26">
        <v>6436</v>
      </c>
      <c r="K161" s="26">
        <v>3256</v>
      </c>
      <c r="L161" s="26">
        <v>260</v>
      </c>
    </row>
    <row r="162" spans="1:12" ht="13.2" customHeight="1">
      <c r="A162" s="13" t="s">
        <v>202</v>
      </c>
      <c r="B162" s="10">
        <v>12810</v>
      </c>
      <c r="C162" s="10">
        <v>11411486.99</v>
      </c>
      <c r="D162" s="10"/>
      <c r="E162" s="45">
        <v>5279</v>
      </c>
      <c r="F162" s="10">
        <v>1051</v>
      </c>
      <c r="G162" s="10">
        <v>79067709.239999995</v>
      </c>
      <c r="H162" s="10">
        <v>6330</v>
      </c>
      <c r="I162" s="46"/>
      <c r="J162" s="26">
        <v>4052</v>
      </c>
      <c r="K162" s="26">
        <v>1969</v>
      </c>
      <c r="L162" s="26">
        <v>309</v>
      </c>
    </row>
    <row r="163" spans="1:12" ht="13.2" customHeight="1">
      <c r="A163" s="13" t="s">
        <v>205</v>
      </c>
      <c r="B163" s="10">
        <v>27698</v>
      </c>
      <c r="C163" s="10">
        <v>24988441.550000001</v>
      </c>
      <c r="D163" s="10"/>
      <c r="E163" s="45">
        <v>11881</v>
      </c>
      <c r="F163" s="10">
        <v>1467</v>
      </c>
      <c r="G163" s="10">
        <v>88695419.200000003</v>
      </c>
      <c r="H163" s="10">
        <v>13348</v>
      </c>
      <c r="I163" s="46"/>
      <c r="J163" s="26">
        <v>9094</v>
      </c>
      <c r="K163" s="26">
        <v>3878</v>
      </c>
      <c r="L163" s="26">
        <v>376</v>
      </c>
    </row>
    <row r="164" spans="1:12" ht="10.8" customHeight="1">
      <c r="A164" s="280"/>
      <c r="B164" s="281"/>
      <c r="C164" s="281"/>
      <c r="D164" s="66"/>
      <c r="E164" s="67"/>
      <c r="F164" s="281"/>
      <c r="G164" s="281"/>
      <c r="H164" s="281"/>
      <c r="I164" s="66"/>
      <c r="J164" s="282"/>
      <c r="K164" s="282"/>
      <c r="L164" s="279"/>
    </row>
    <row r="165" spans="1:12" ht="15" customHeight="1">
      <c r="A165" s="21" t="s">
        <v>12</v>
      </c>
      <c r="B165" s="50">
        <f>SUM(B126:B163)</f>
        <v>2333630</v>
      </c>
      <c r="C165" s="50">
        <f t="shared" ref="C165:L165" si="5">SUM(C126:C163)</f>
        <v>2115064169.47</v>
      </c>
      <c r="D165" s="68"/>
      <c r="E165" s="50">
        <f t="shared" si="5"/>
        <v>960985</v>
      </c>
      <c r="F165" s="50">
        <f t="shared" si="5"/>
        <v>165645</v>
      </c>
      <c r="G165" s="50">
        <f t="shared" si="5"/>
        <v>9439265592.1400013</v>
      </c>
      <c r="H165" s="50">
        <f t="shared" si="5"/>
        <v>1126630</v>
      </c>
      <c r="I165" s="64"/>
      <c r="J165" s="50">
        <f t="shared" si="5"/>
        <v>736524</v>
      </c>
      <c r="K165" s="50">
        <f t="shared" si="5"/>
        <v>343662</v>
      </c>
      <c r="L165" s="50">
        <f t="shared" si="5"/>
        <v>46444</v>
      </c>
    </row>
    <row r="166" spans="1:12" ht="15" customHeight="1">
      <c r="A166" s="19" t="s">
        <v>7</v>
      </c>
      <c r="B166" s="61">
        <f>B118</f>
        <v>6151894</v>
      </c>
      <c r="C166" s="69">
        <f>C118</f>
        <v>5577402454.6199999</v>
      </c>
      <c r="D166" s="62"/>
      <c r="E166" s="63">
        <f t="shared" ref="E166:K166" si="6">E118</f>
        <v>2167048</v>
      </c>
      <c r="F166" s="61">
        <f t="shared" si="6"/>
        <v>537911</v>
      </c>
      <c r="G166" s="20">
        <f t="shared" si="6"/>
        <v>25364249647.560005</v>
      </c>
      <c r="H166" s="61">
        <f t="shared" si="6"/>
        <v>2704959</v>
      </c>
      <c r="I166" s="64"/>
      <c r="J166" s="65">
        <f t="shared" si="6"/>
        <v>1498829</v>
      </c>
      <c r="K166" s="65">
        <f t="shared" si="6"/>
        <v>1117881</v>
      </c>
      <c r="L166" s="65">
        <f>L118</f>
        <v>88249</v>
      </c>
    </row>
    <row r="167" spans="1:12" ht="15" customHeight="1">
      <c r="A167" s="19" t="s">
        <v>264</v>
      </c>
      <c r="B167" s="61">
        <v>309378</v>
      </c>
      <c r="C167" s="69">
        <v>213503007.88999999</v>
      </c>
      <c r="D167" s="62"/>
      <c r="E167" s="63">
        <v>116569</v>
      </c>
      <c r="F167" s="61">
        <v>41665</v>
      </c>
      <c r="G167" s="20">
        <v>16418811635.58</v>
      </c>
      <c r="H167" s="61">
        <v>158234</v>
      </c>
      <c r="I167" s="64"/>
      <c r="J167" s="65">
        <v>86943</v>
      </c>
      <c r="K167" s="65">
        <v>44883</v>
      </c>
      <c r="L167" s="65">
        <v>26408</v>
      </c>
    </row>
    <row r="168" spans="1:12" ht="13.2" customHeight="1">
      <c r="A168" s="21"/>
      <c r="B168" s="50"/>
      <c r="C168" s="20"/>
      <c r="D168" s="68"/>
      <c r="E168" s="51"/>
      <c r="F168" s="50"/>
      <c r="G168" s="70"/>
      <c r="H168" s="61"/>
      <c r="I168" s="71"/>
      <c r="J168" s="72"/>
      <c r="K168" s="72"/>
      <c r="L168" s="26"/>
    </row>
    <row r="169" spans="1:12" ht="15" customHeight="1">
      <c r="A169" s="19" t="s">
        <v>13</v>
      </c>
      <c r="B169" s="61">
        <f>SUM(B165:B167)</f>
        <v>8794902</v>
      </c>
      <c r="C169" s="20">
        <f>SUM(C165:C167)</f>
        <v>7905969631.9800005</v>
      </c>
      <c r="D169" s="62"/>
      <c r="E169" s="61">
        <f>SUM(E165:E167)</f>
        <v>3244602</v>
      </c>
      <c r="F169" s="61">
        <f>SUM(F165:F167)</f>
        <v>745221</v>
      </c>
      <c r="G169" s="20">
        <f>SUM(G165:G167)</f>
        <v>51222326875.280006</v>
      </c>
      <c r="H169" s="61">
        <f>SUM(H165:H167)</f>
        <v>3989823</v>
      </c>
      <c r="I169" s="64"/>
      <c r="J169" s="65">
        <f>SUM(J165:J167)</f>
        <v>2322296</v>
      </c>
      <c r="K169" s="65">
        <f>SUM(K165:K167)</f>
        <v>1506426</v>
      </c>
      <c r="L169" s="65">
        <f>SUM(L165:L167)</f>
        <v>161101</v>
      </c>
    </row>
    <row r="170" spans="1:12" ht="13.2" customHeight="1">
      <c r="A170" s="13"/>
      <c r="B170" s="10"/>
      <c r="C170" s="13"/>
      <c r="D170" s="13"/>
      <c r="E170" s="10"/>
      <c r="F170" s="10"/>
      <c r="G170" s="13"/>
      <c r="H170" s="10"/>
      <c r="I170" s="10"/>
      <c r="J170" s="26"/>
      <c r="K170" s="26"/>
      <c r="L170" s="28"/>
    </row>
    <row r="171" spans="1:12" ht="13.2" customHeight="1">
      <c r="A171" s="15" t="s">
        <v>0</v>
      </c>
      <c r="B171" s="10"/>
      <c r="C171" s="10"/>
      <c r="D171" s="10"/>
      <c r="E171" s="13"/>
      <c r="F171" s="13"/>
      <c r="G171" s="13"/>
      <c r="H171" s="13"/>
      <c r="I171" s="13"/>
      <c r="J171" s="28"/>
      <c r="K171" s="28"/>
      <c r="L171" s="28"/>
    </row>
    <row r="172" spans="1:12" ht="14.25" customHeight="1">
      <c r="A172" s="15" t="s">
        <v>273</v>
      </c>
      <c r="B172" s="15"/>
      <c r="C172" s="15"/>
      <c r="D172" s="15"/>
      <c r="E172" s="15"/>
      <c r="F172" s="15"/>
      <c r="G172" s="15"/>
      <c r="H172" s="15"/>
      <c r="I172" s="15"/>
      <c r="J172" s="27"/>
      <c r="K172" s="27"/>
      <c r="L172" s="27"/>
    </row>
    <row r="173" spans="1:12">
      <c r="A173" s="15" t="s">
        <v>405</v>
      </c>
    </row>
  </sheetData>
  <mergeCells count="8">
    <mergeCell ref="B123:C123"/>
    <mergeCell ref="E123:H123"/>
    <mergeCell ref="B5:C5"/>
    <mergeCell ref="E5:H5"/>
    <mergeCell ref="B47:C47"/>
    <mergeCell ref="E47:H47"/>
    <mergeCell ref="B89:C89"/>
    <mergeCell ref="E89:H89"/>
  </mergeCells>
  <printOptions horizontalCentered="1"/>
  <pageMargins left="0.5" right="0.5" top="0.5" bottom="1" header="0.5" footer="0.5"/>
  <pageSetup scale="84" firstPageNumber="12" orientation="landscape" useFirstPageNumber="1" r:id="rId1"/>
  <headerFooter alignWithMargins="0"/>
  <rowBreaks count="3" manualBreakCount="3">
    <brk id="42" max="11" man="1"/>
    <brk id="84" max="11" man="1"/>
    <brk id="11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36E38-82FC-4D47-84F3-A5EC9AEEF50C}">
  <dimension ref="A1:D134"/>
  <sheetViews>
    <sheetView tabSelected="1" workbookViewId="0">
      <selection activeCell="G9" sqref="G9"/>
    </sheetView>
  </sheetViews>
  <sheetFormatPr defaultRowHeight="13.2"/>
  <cols>
    <col min="1" max="1" width="12.44140625" customWidth="1"/>
    <col min="2" max="2" width="13.88671875" bestFit="1" customWidth="1"/>
    <col min="3" max="3" width="20.44140625" style="309" bestFit="1" customWidth="1"/>
    <col min="4" max="4" width="18.77734375" bestFit="1" customWidth="1"/>
  </cols>
  <sheetData>
    <row r="1" spans="1:4" ht="14.4">
      <c r="A1" s="307" t="s">
        <v>554</v>
      </c>
      <c r="B1" s="306" t="s">
        <v>555</v>
      </c>
      <c r="C1" s="308" t="s">
        <v>556</v>
      </c>
      <c r="D1" s="308" t="s">
        <v>557</v>
      </c>
    </row>
    <row r="2" spans="1:4">
      <c r="A2" t="s">
        <v>421</v>
      </c>
      <c r="B2" t="s">
        <v>135</v>
      </c>
      <c r="C2" s="309">
        <v>799760057.2105</v>
      </c>
      <c r="D2" s="309">
        <v>620774263.02999997</v>
      </c>
    </row>
    <row r="3" spans="1:4">
      <c r="A3" t="s">
        <v>422</v>
      </c>
      <c r="B3" t="s">
        <v>139</v>
      </c>
      <c r="C3" s="309">
        <v>5558278965.9589005</v>
      </c>
      <c r="D3" s="309">
        <v>4794433089.4799995</v>
      </c>
    </row>
    <row r="4" spans="1:4">
      <c r="A4" t="s">
        <v>423</v>
      </c>
      <c r="B4" t="s">
        <v>143</v>
      </c>
      <c r="C4" s="309">
        <v>333664073.96200001</v>
      </c>
      <c r="D4" s="309">
        <v>256972412.38999999</v>
      </c>
    </row>
    <row r="5" spans="1:4">
      <c r="A5" t="s">
        <v>424</v>
      </c>
      <c r="B5" t="s">
        <v>147</v>
      </c>
      <c r="C5" s="309">
        <v>348951096.74899995</v>
      </c>
      <c r="D5" s="309">
        <v>277231842.79000002</v>
      </c>
    </row>
    <row r="6" spans="1:4">
      <c r="A6" t="s">
        <v>425</v>
      </c>
      <c r="B6" t="s">
        <v>151</v>
      </c>
      <c r="C6" s="309">
        <v>688202192.2234</v>
      </c>
      <c r="D6" s="309">
        <v>536329460.70999998</v>
      </c>
    </row>
    <row r="7" spans="1:4">
      <c r="A7" t="s">
        <v>426</v>
      </c>
      <c r="B7" t="s">
        <v>155</v>
      </c>
      <c r="C7" s="309">
        <v>351821945.23390001</v>
      </c>
      <c r="D7" s="309">
        <v>271484203</v>
      </c>
    </row>
    <row r="8" spans="1:4">
      <c r="A8" t="s">
        <v>427</v>
      </c>
      <c r="B8" t="s">
        <v>159</v>
      </c>
      <c r="C8" s="309">
        <v>16144964698.507301</v>
      </c>
      <c r="D8" s="309">
        <v>14507509828.879999</v>
      </c>
    </row>
    <row r="9" spans="1:4">
      <c r="A9" t="s">
        <v>428</v>
      </c>
      <c r="B9" t="s">
        <v>163</v>
      </c>
      <c r="C9" s="309">
        <v>2116758696.0221999</v>
      </c>
      <c r="D9" s="309">
        <v>1682803234.48</v>
      </c>
    </row>
    <row r="10" spans="1:4">
      <c r="A10" t="s">
        <v>429</v>
      </c>
      <c r="B10" t="s">
        <v>167</v>
      </c>
      <c r="C10" s="309">
        <v>114897997.08399999</v>
      </c>
      <c r="D10" s="309">
        <v>85000599.730000004</v>
      </c>
    </row>
    <row r="11" spans="1:4">
      <c r="A11" t="s">
        <v>430</v>
      </c>
      <c r="B11" t="s">
        <v>271</v>
      </c>
      <c r="C11" s="309">
        <v>2510419307.5411</v>
      </c>
      <c r="D11" s="309">
        <v>2034701304.27</v>
      </c>
    </row>
    <row r="12" spans="1:4">
      <c r="A12" t="s">
        <v>431</v>
      </c>
      <c r="B12" t="s">
        <v>175</v>
      </c>
      <c r="C12" s="309">
        <v>124270859.08000001</v>
      </c>
      <c r="D12" s="309">
        <v>96323498.849999994</v>
      </c>
    </row>
    <row r="13" spans="1:4">
      <c r="A13" t="s">
        <v>432</v>
      </c>
      <c r="B13" t="s">
        <v>179</v>
      </c>
      <c r="C13" s="309">
        <v>1059944814.906</v>
      </c>
      <c r="D13" s="309">
        <v>858984273.88999999</v>
      </c>
    </row>
    <row r="14" spans="1:4">
      <c r="A14" t="s">
        <v>433</v>
      </c>
      <c r="B14" t="s">
        <v>183</v>
      </c>
      <c r="C14" s="309">
        <v>268086935.72400001</v>
      </c>
      <c r="D14" s="309">
        <v>200924923.58000001</v>
      </c>
    </row>
    <row r="15" spans="1:4">
      <c r="A15" t="s">
        <v>434</v>
      </c>
      <c r="B15" t="s">
        <v>187</v>
      </c>
      <c r="C15" s="309">
        <v>265842338.70389998</v>
      </c>
      <c r="D15" s="309">
        <v>200777046.31</v>
      </c>
    </row>
    <row r="16" spans="1:4">
      <c r="A16" t="s">
        <v>435</v>
      </c>
      <c r="B16" t="s">
        <v>191</v>
      </c>
      <c r="C16" s="309">
        <v>276646918.426</v>
      </c>
      <c r="D16" s="309">
        <v>211181408.90000001</v>
      </c>
    </row>
    <row r="17" spans="1:4">
      <c r="A17" t="s">
        <v>436</v>
      </c>
      <c r="B17" t="s">
        <v>195</v>
      </c>
      <c r="C17" s="309">
        <v>1225214158.6638</v>
      </c>
      <c r="D17" s="309">
        <v>956200633.5</v>
      </c>
    </row>
    <row r="18" spans="1:4">
      <c r="A18" t="s">
        <v>437</v>
      </c>
      <c r="B18" t="s">
        <v>197</v>
      </c>
      <c r="C18" s="309">
        <v>784172496.35899997</v>
      </c>
      <c r="D18" s="309">
        <v>627497257.55999994</v>
      </c>
    </row>
    <row r="19" spans="1:4">
      <c r="A19" t="s">
        <v>438</v>
      </c>
      <c r="B19" t="s">
        <v>200</v>
      </c>
      <c r="C19" s="309">
        <v>509834355.44599998</v>
      </c>
      <c r="D19" s="309">
        <v>378103643.24000001</v>
      </c>
    </row>
    <row r="20" spans="1:4">
      <c r="A20" t="s">
        <v>439</v>
      </c>
      <c r="B20" t="s">
        <v>203</v>
      </c>
      <c r="C20" s="309">
        <v>226539713.53600001</v>
      </c>
      <c r="D20" s="309">
        <v>188201690.84999999</v>
      </c>
    </row>
    <row r="21" spans="1:4">
      <c r="A21" t="s">
        <v>440</v>
      </c>
      <c r="B21" t="s">
        <v>206</v>
      </c>
      <c r="C21" s="309">
        <v>215202239.46799999</v>
      </c>
      <c r="D21" s="309">
        <v>162063270.69</v>
      </c>
    </row>
    <row r="22" spans="1:4">
      <c r="A22" t="s">
        <v>441</v>
      </c>
      <c r="B22" t="s">
        <v>208</v>
      </c>
      <c r="C22" s="309">
        <v>12848581619.794201</v>
      </c>
      <c r="D22" s="309">
        <v>10722440918.18</v>
      </c>
    </row>
    <row r="23" spans="1:4">
      <c r="A23" t="s">
        <v>442</v>
      </c>
      <c r="B23" t="s">
        <v>211</v>
      </c>
      <c r="C23" s="309">
        <v>626579985.13899994</v>
      </c>
      <c r="D23" s="309">
        <v>528445923.00999999</v>
      </c>
    </row>
    <row r="24" spans="1:4">
      <c r="A24" t="s">
        <v>443</v>
      </c>
      <c r="B24" t="s">
        <v>213</v>
      </c>
      <c r="C24" s="309">
        <v>115682538.287</v>
      </c>
      <c r="D24" s="309">
        <v>88764340.519999996</v>
      </c>
    </row>
    <row r="25" spans="1:4">
      <c r="A25" t="s">
        <v>444</v>
      </c>
      <c r="B25" t="s">
        <v>216</v>
      </c>
      <c r="C25" s="309">
        <v>1553029900.075</v>
      </c>
      <c r="D25" s="309">
        <v>1263905651.53</v>
      </c>
    </row>
    <row r="26" spans="1:4">
      <c r="A26" t="s">
        <v>445</v>
      </c>
      <c r="B26" t="s">
        <v>219</v>
      </c>
      <c r="C26" s="309">
        <v>187027934.743</v>
      </c>
      <c r="D26" s="309">
        <v>140376886.19</v>
      </c>
    </row>
    <row r="27" spans="1:4">
      <c r="A27" t="s">
        <v>446</v>
      </c>
      <c r="B27" t="s">
        <v>222</v>
      </c>
      <c r="C27" s="309">
        <v>190055344.15399998</v>
      </c>
      <c r="D27" s="309">
        <v>142173000.56999999</v>
      </c>
    </row>
    <row r="28" spans="1:4">
      <c r="A28" t="s">
        <v>447</v>
      </c>
      <c r="B28" t="s">
        <v>225</v>
      </c>
      <c r="C28" s="309">
        <v>657930361.06599998</v>
      </c>
      <c r="D28" s="309">
        <v>517019993.06999999</v>
      </c>
    </row>
    <row r="29" spans="1:4">
      <c r="A29" t="s">
        <v>448</v>
      </c>
      <c r="B29" t="s">
        <v>228</v>
      </c>
      <c r="C29" s="309">
        <v>253347747.76200002</v>
      </c>
      <c r="D29" s="309">
        <v>195283128.43000001</v>
      </c>
    </row>
    <row r="30" spans="1:4">
      <c r="A30" t="s">
        <v>449</v>
      </c>
      <c r="B30" t="s">
        <v>272</v>
      </c>
      <c r="C30" s="309">
        <v>68117956254.517502</v>
      </c>
      <c r="D30" s="309">
        <v>59500646310.220001</v>
      </c>
    </row>
    <row r="31" spans="1:4">
      <c r="A31" t="s">
        <v>450</v>
      </c>
      <c r="B31" t="s">
        <v>234</v>
      </c>
      <c r="C31" s="309">
        <v>3700530346.1210003</v>
      </c>
      <c r="D31" s="309">
        <v>3170938054.1900001</v>
      </c>
    </row>
    <row r="32" spans="1:4">
      <c r="A32" t="s">
        <v>451</v>
      </c>
      <c r="B32" t="s">
        <v>237</v>
      </c>
      <c r="C32" s="309">
        <v>340033581.57099998</v>
      </c>
      <c r="D32" s="309">
        <v>264634535.15000001</v>
      </c>
    </row>
    <row r="33" spans="1:4">
      <c r="A33" t="s">
        <v>452</v>
      </c>
      <c r="B33" t="s">
        <v>239</v>
      </c>
      <c r="C33" s="309">
        <v>756309516.52699995</v>
      </c>
      <c r="D33" s="309">
        <v>605795988.86000001</v>
      </c>
    </row>
    <row r="34" spans="1:4">
      <c r="A34" t="s">
        <v>453</v>
      </c>
      <c r="B34" t="s">
        <v>242</v>
      </c>
      <c r="C34" s="309">
        <v>1367848742.7030001</v>
      </c>
      <c r="D34" s="309">
        <v>1083374080.46</v>
      </c>
    </row>
    <row r="35" spans="1:4">
      <c r="A35" t="s">
        <v>454</v>
      </c>
      <c r="B35" t="s">
        <v>244</v>
      </c>
      <c r="C35" s="309">
        <v>3104085594.9587998</v>
      </c>
      <c r="D35" s="309">
        <v>2553870151.75</v>
      </c>
    </row>
    <row r="36" spans="1:4">
      <c r="A36" t="s">
        <v>455</v>
      </c>
      <c r="B36" t="s">
        <v>247</v>
      </c>
      <c r="C36" s="309">
        <v>360011187.92400002</v>
      </c>
      <c r="D36" s="309">
        <v>279640201.5</v>
      </c>
    </row>
    <row r="37" spans="1:4">
      <c r="A37" t="s">
        <v>456</v>
      </c>
      <c r="B37" t="s">
        <v>250</v>
      </c>
      <c r="C37" s="309">
        <v>1092809566.0700002</v>
      </c>
      <c r="D37" s="309">
        <v>876482855.09000003</v>
      </c>
    </row>
    <row r="38" spans="1:4">
      <c r="A38" t="s">
        <v>457</v>
      </c>
      <c r="B38" t="s">
        <v>252</v>
      </c>
      <c r="C38" s="309">
        <v>1648403484.539</v>
      </c>
      <c r="D38" s="309">
        <v>1447017386.3599999</v>
      </c>
    </row>
    <row r="39" spans="1:4">
      <c r="A39" t="s">
        <v>458</v>
      </c>
      <c r="B39" t="s">
        <v>254</v>
      </c>
      <c r="C39" s="309">
        <v>252637536.36300001</v>
      </c>
      <c r="D39" s="309">
        <v>185019715.15000001</v>
      </c>
    </row>
    <row r="40" spans="1:4">
      <c r="A40" t="s">
        <v>459</v>
      </c>
      <c r="B40" t="s">
        <v>257</v>
      </c>
      <c r="C40" s="309">
        <v>531947316.35000002</v>
      </c>
      <c r="D40" s="309">
        <v>424907578.60000002</v>
      </c>
    </row>
    <row r="41" spans="1:4">
      <c r="A41" t="s">
        <v>460</v>
      </c>
      <c r="B41" t="s">
        <v>260</v>
      </c>
      <c r="C41" s="309">
        <v>208455757.82700002</v>
      </c>
      <c r="D41" s="309">
        <v>157107178.16</v>
      </c>
    </row>
    <row r="42" spans="1:4">
      <c r="A42" t="s">
        <v>461</v>
      </c>
      <c r="B42" t="s">
        <v>136</v>
      </c>
      <c r="C42" s="309">
        <v>685970452.25900006</v>
      </c>
      <c r="D42" s="309">
        <v>532339073.64999998</v>
      </c>
    </row>
    <row r="43" spans="1:4">
      <c r="A43" t="s">
        <v>462</v>
      </c>
      <c r="B43" t="s">
        <v>140</v>
      </c>
      <c r="C43" s="309">
        <v>4369435672.1989994</v>
      </c>
      <c r="D43" s="309">
        <v>3675919398.1599998</v>
      </c>
    </row>
    <row r="44" spans="1:4">
      <c r="A44" t="s">
        <v>463</v>
      </c>
      <c r="B44" t="s">
        <v>144</v>
      </c>
      <c r="C44" s="309">
        <v>12354893934.2122</v>
      </c>
      <c r="D44" s="309">
        <v>10413715689.139999</v>
      </c>
    </row>
    <row r="45" spans="1:4">
      <c r="A45" t="s">
        <v>464</v>
      </c>
      <c r="B45" t="s">
        <v>148</v>
      </c>
      <c r="C45" s="309">
        <v>907072841.28900003</v>
      </c>
      <c r="D45" s="309">
        <v>675756930.88999999</v>
      </c>
    </row>
    <row r="46" spans="1:4">
      <c r="A46" t="s">
        <v>465</v>
      </c>
      <c r="B46" t="s">
        <v>152</v>
      </c>
      <c r="C46" s="309">
        <v>55127632.086000003</v>
      </c>
      <c r="D46" s="309">
        <v>41800554.859999999</v>
      </c>
    </row>
    <row r="47" spans="1:4">
      <c r="A47" t="s">
        <v>466</v>
      </c>
      <c r="B47" t="s">
        <v>156</v>
      </c>
      <c r="C47" s="309">
        <v>1272574053.3629999</v>
      </c>
      <c r="D47" s="309">
        <v>1038937933</v>
      </c>
    </row>
    <row r="48" spans="1:4">
      <c r="A48" t="s">
        <v>467</v>
      </c>
      <c r="B48" t="s">
        <v>160</v>
      </c>
      <c r="C48" s="309">
        <v>3189534512.9379997</v>
      </c>
      <c r="D48" s="309">
        <v>2628545145.27</v>
      </c>
    </row>
    <row r="49" spans="1:4">
      <c r="A49" t="s">
        <v>468</v>
      </c>
      <c r="B49" t="s">
        <v>164</v>
      </c>
      <c r="C49" s="309">
        <v>179659795.322</v>
      </c>
      <c r="D49" s="309">
        <v>143315241.88999999</v>
      </c>
    </row>
    <row r="50" spans="1:4">
      <c r="A50" t="s">
        <v>469</v>
      </c>
      <c r="B50" t="s">
        <v>168</v>
      </c>
      <c r="C50" s="309">
        <v>954558768.91600001</v>
      </c>
      <c r="D50" s="309">
        <v>805408359.13</v>
      </c>
    </row>
    <row r="51" spans="1:4">
      <c r="A51" t="s">
        <v>470</v>
      </c>
      <c r="B51" t="s">
        <v>172</v>
      </c>
      <c r="C51" s="309">
        <v>494498358.13299996</v>
      </c>
      <c r="D51" s="309">
        <v>397858308.92000002</v>
      </c>
    </row>
    <row r="52" spans="1:4">
      <c r="A52" t="s">
        <v>471</v>
      </c>
      <c r="B52" t="s">
        <v>176</v>
      </c>
      <c r="C52" s="309">
        <v>374832774.56400001</v>
      </c>
      <c r="D52" s="309">
        <v>292853906.44999999</v>
      </c>
    </row>
    <row r="53" spans="1:4">
      <c r="A53" t="s">
        <v>472</v>
      </c>
      <c r="B53" t="s">
        <v>180</v>
      </c>
      <c r="C53" s="309">
        <v>291039070.14499998</v>
      </c>
      <c r="D53" s="309">
        <v>212643104.61000001</v>
      </c>
    </row>
    <row r="54" spans="1:4">
      <c r="A54" t="s">
        <v>473</v>
      </c>
      <c r="B54" t="s">
        <v>184</v>
      </c>
      <c r="C54" s="309">
        <v>24973238966.040001</v>
      </c>
      <c r="D54" s="309">
        <v>21859803856.110001</v>
      </c>
    </row>
    <row r="55" spans="1:4">
      <c r="A55" t="s">
        <v>474</v>
      </c>
      <c r="B55" t="s">
        <v>188</v>
      </c>
      <c r="C55" s="309">
        <v>1100991299.161</v>
      </c>
      <c r="D55" s="309">
        <v>891916982.5</v>
      </c>
    </row>
    <row r="56" spans="1:4">
      <c r="A56" t="s">
        <v>475</v>
      </c>
      <c r="B56" t="s">
        <v>192</v>
      </c>
      <c r="C56" s="309">
        <v>204478187.01899999</v>
      </c>
      <c r="D56" s="309">
        <v>153627737.18000001</v>
      </c>
    </row>
    <row r="57" spans="1:4">
      <c r="A57" t="s">
        <v>476</v>
      </c>
      <c r="B57" t="s">
        <v>196</v>
      </c>
      <c r="C57" s="309">
        <v>398478234.64099997</v>
      </c>
      <c r="D57" s="309">
        <v>325827079.75999999</v>
      </c>
    </row>
    <row r="58" spans="1:4">
      <c r="A58" t="s">
        <v>477</v>
      </c>
      <c r="B58" t="s">
        <v>198</v>
      </c>
      <c r="C58" s="309">
        <v>266546217.08899999</v>
      </c>
      <c r="D58" s="309">
        <v>208872842.50999999</v>
      </c>
    </row>
    <row r="59" spans="1:4">
      <c r="A59" t="s">
        <v>478</v>
      </c>
      <c r="B59" t="s">
        <v>201</v>
      </c>
      <c r="C59" s="309">
        <v>683419274.69199991</v>
      </c>
      <c r="D59" s="309">
        <v>525271564.79000002</v>
      </c>
    </row>
    <row r="60" spans="1:4">
      <c r="A60" t="s">
        <v>479</v>
      </c>
      <c r="B60" t="s">
        <v>204</v>
      </c>
      <c r="C60" s="309">
        <v>304422416.46899998</v>
      </c>
      <c r="D60" s="309">
        <v>237880395.72999999</v>
      </c>
    </row>
    <row r="61" spans="1:4">
      <c r="A61" t="s">
        <v>480</v>
      </c>
      <c r="B61" t="s">
        <v>207</v>
      </c>
      <c r="C61" s="309">
        <v>2453749813.2810001</v>
      </c>
      <c r="D61" s="309">
        <v>2033534670.72</v>
      </c>
    </row>
    <row r="62" spans="1:4">
      <c r="A62" t="s">
        <v>481</v>
      </c>
      <c r="B62" t="s">
        <v>209</v>
      </c>
      <c r="C62" s="309">
        <v>440535605.45900005</v>
      </c>
      <c r="D62" s="309">
        <v>347644336.14999998</v>
      </c>
    </row>
    <row r="63" spans="1:4">
      <c r="A63" t="s">
        <v>482</v>
      </c>
      <c r="B63" t="s">
        <v>212</v>
      </c>
      <c r="C63" s="309">
        <v>877364169.15299988</v>
      </c>
      <c r="D63" s="309">
        <v>725178617.51999998</v>
      </c>
    </row>
    <row r="64" spans="1:4">
      <c r="A64" t="s">
        <v>483</v>
      </c>
      <c r="B64" t="s">
        <v>214</v>
      </c>
      <c r="C64" s="309">
        <v>291967708.05299997</v>
      </c>
      <c r="D64" s="309">
        <v>228225298.58000001</v>
      </c>
    </row>
    <row r="65" spans="1:4">
      <c r="A65" t="s">
        <v>484</v>
      </c>
      <c r="B65" t="s">
        <v>217</v>
      </c>
      <c r="C65" s="309">
        <v>367994792.08899999</v>
      </c>
      <c r="D65" s="309">
        <v>284823808.12</v>
      </c>
    </row>
    <row r="66" spans="1:4">
      <c r="A66" t="s">
        <v>485</v>
      </c>
      <c r="B66" t="s">
        <v>220</v>
      </c>
      <c r="C66" s="309">
        <v>260218478.41799998</v>
      </c>
      <c r="D66" s="309">
        <v>197135793.40000001</v>
      </c>
    </row>
    <row r="67" spans="1:4">
      <c r="A67" t="s">
        <v>486</v>
      </c>
      <c r="B67" t="s">
        <v>223</v>
      </c>
      <c r="C67" s="309">
        <v>1105991853.4219999</v>
      </c>
      <c r="D67" s="309">
        <v>886689451.91999996</v>
      </c>
    </row>
    <row r="68" spans="1:4">
      <c r="A68" t="s">
        <v>487</v>
      </c>
      <c r="B68" t="s">
        <v>226</v>
      </c>
      <c r="C68" s="309">
        <v>500128283.69800007</v>
      </c>
      <c r="D68" s="309">
        <v>384641590.25999999</v>
      </c>
    </row>
    <row r="69" spans="1:4">
      <c r="A69" t="s">
        <v>488</v>
      </c>
      <c r="B69" t="s">
        <v>229</v>
      </c>
      <c r="C69" s="309">
        <v>304133140.54300004</v>
      </c>
      <c r="D69" s="309">
        <v>227687542.5</v>
      </c>
    </row>
    <row r="70" spans="1:4">
      <c r="A70" t="s">
        <v>489</v>
      </c>
      <c r="B70" t="s">
        <v>232</v>
      </c>
      <c r="C70" s="309">
        <v>1272099551.527</v>
      </c>
      <c r="D70" s="309">
        <v>973791956.19000006</v>
      </c>
    </row>
    <row r="71" spans="1:4">
      <c r="A71" t="s">
        <v>490</v>
      </c>
      <c r="B71" t="s">
        <v>235</v>
      </c>
      <c r="C71" s="309">
        <v>1342229711.5110002</v>
      </c>
      <c r="D71" s="309">
        <v>1145252318.8599999</v>
      </c>
    </row>
    <row r="72" spans="1:4">
      <c r="A72" t="s">
        <v>491</v>
      </c>
      <c r="B72" t="s">
        <v>238</v>
      </c>
      <c r="C72" s="309">
        <v>368667880.07500005</v>
      </c>
      <c r="D72" s="309">
        <v>280032772.31999999</v>
      </c>
    </row>
    <row r="73" spans="1:4">
      <c r="A73" t="s">
        <v>492</v>
      </c>
      <c r="B73" t="s">
        <v>240</v>
      </c>
      <c r="C73" s="309">
        <v>856751821.70299995</v>
      </c>
      <c r="D73" s="309">
        <v>685660039</v>
      </c>
    </row>
    <row r="74" spans="1:4">
      <c r="A74" t="s">
        <v>493</v>
      </c>
      <c r="B74" t="s">
        <v>243</v>
      </c>
      <c r="C74" s="309">
        <v>17875649947.6852</v>
      </c>
      <c r="D74" s="309">
        <v>14906679382.6</v>
      </c>
    </row>
    <row r="75" spans="1:4">
      <c r="A75" t="s">
        <v>494</v>
      </c>
      <c r="B75" t="s">
        <v>245</v>
      </c>
      <c r="C75" s="309">
        <v>717197381.926</v>
      </c>
      <c r="D75" s="309">
        <v>561133457.97000003</v>
      </c>
    </row>
    <row r="76" spans="1:4">
      <c r="A76" t="s">
        <v>495</v>
      </c>
      <c r="B76" t="s">
        <v>248</v>
      </c>
      <c r="C76" s="309">
        <v>284821060.70099998</v>
      </c>
      <c r="D76" s="309">
        <v>233532775.78999999</v>
      </c>
    </row>
    <row r="77" spans="1:4">
      <c r="A77" t="s">
        <v>496</v>
      </c>
      <c r="B77" t="s">
        <v>178</v>
      </c>
      <c r="C77" s="309">
        <v>272914007.10899997</v>
      </c>
      <c r="D77" s="309">
        <v>223424494.71000001</v>
      </c>
    </row>
    <row r="78" spans="1:4">
      <c r="A78" t="s">
        <v>497</v>
      </c>
      <c r="B78" t="s">
        <v>182</v>
      </c>
      <c r="C78" s="309">
        <v>3117253628.2930002</v>
      </c>
      <c r="D78" s="309">
        <v>2532870843.1599998</v>
      </c>
    </row>
    <row r="79" spans="1:4">
      <c r="A79" t="s">
        <v>498</v>
      </c>
      <c r="B79" t="s">
        <v>255</v>
      </c>
      <c r="C79" s="309">
        <v>587242583.81999993</v>
      </c>
      <c r="D79" s="309">
        <v>468097169.25</v>
      </c>
    </row>
    <row r="80" spans="1:4">
      <c r="A80" t="s">
        <v>499</v>
      </c>
      <c r="B80" t="s">
        <v>258</v>
      </c>
      <c r="C80" s="309">
        <v>2443855326.7220001</v>
      </c>
      <c r="D80" s="309">
        <v>1957103747.0899999</v>
      </c>
    </row>
    <row r="81" spans="1:4">
      <c r="A81" t="s">
        <v>500</v>
      </c>
      <c r="B81" t="s">
        <v>261</v>
      </c>
      <c r="C81" s="309">
        <v>414492324.5158</v>
      </c>
      <c r="D81" s="309">
        <v>315282869.30000001</v>
      </c>
    </row>
    <row r="82" spans="1:4">
      <c r="A82" t="s">
        <v>501</v>
      </c>
      <c r="B82" t="s">
        <v>137</v>
      </c>
      <c r="C82" s="309">
        <v>358728100.30629998</v>
      </c>
      <c r="D82" s="309">
        <v>272326531.81</v>
      </c>
    </row>
    <row r="83" spans="1:4">
      <c r="A83" t="s">
        <v>502</v>
      </c>
      <c r="B83" t="s">
        <v>141</v>
      </c>
      <c r="C83" s="309">
        <v>1202684687.898</v>
      </c>
      <c r="D83" s="309">
        <v>962242740.47000003</v>
      </c>
    </row>
    <row r="84" spans="1:4">
      <c r="A84" t="s">
        <v>503</v>
      </c>
      <c r="B84" t="s">
        <v>145</v>
      </c>
      <c r="C84" s="309">
        <v>518894165.30700004</v>
      </c>
      <c r="D84" s="309">
        <v>391413854.72000003</v>
      </c>
    </row>
    <row r="85" spans="1:4">
      <c r="A85" t="s">
        <v>504</v>
      </c>
      <c r="B85" t="s">
        <v>149</v>
      </c>
      <c r="C85" s="309">
        <v>421267462.417</v>
      </c>
      <c r="D85" s="309">
        <v>327155973.30000001</v>
      </c>
    </row>
    <row r="86" spans="1:4">
      <c r="A86" t="s">
        <v>505</v>
      </c>
      <c r="B86" t="s">
        <v>153</v>
      </c>
      <c r="C86" s="309">
        <v>4687923893.9879999</v>
      </c>
      <c r="D86" s="309">
        <v>3882570974.04</v>
      </c>
    </row>
    <row r="87" spans="1:4">
      <c r="A87" t="s">
        <v>506</v>
      </c>
      <c r="B87" t="s">
        <v>157</v>
      </c>
      <c r="C87" s="309">
        <v>5655456570.0650005</v>
      </c>
      <c r="D87" s="309">
        <v>4750418527.2200003</v>
      </c>
    </row>
    <row r="88" spans="1:4">
      <c r="A88" t="s">
        <v>507</v>
      </c>
      <c r="B88" t="s">
        <v>161</v>
      </c>
      <c r="C88" s="309">
        <v>157882232.68000001</v>
      </c>
      <c r="D88" s="309">
        <v>122173501.8</v>
      </c>
    </row>
    <row r="89" spans="1:4">
      <c r="A89" t="s">
        <v>508</v>
      </c>
      <c r="B89" t="s">
        <v>165</v>
      </c>
      <c r="C89" s="309">
        <v>180327324.09899998</v>
      </c>
      <c r="D89" s="309">
        <v>137654012.81999999</v>
      </c>
    </row>
    <row r="90" spans="1:4">
      <c r="A90" t="s">
        <v>509</v>
      </c>
      <c r="B90" t="s">
        <v>169</v>
      </c>
      <c r="C90" s="309">
        <v>724004281.87300003</v>
      </c>
      <c r="D90" s="309">
        <v>558510977.45000005</v>
      </c>
    </row>
    <row r="91" spans="1:4">
      <c r="A91" t="s">
        <v>510</v>
      </c>
      <c r="B91" t="s">
        <v>173</v>
      </c>
      <c r="C91" s="309">
        <v>1200820636.131</v>
      </c>
      <c r="D91" s="309">
        <v>984824154.37</v>
      </c>
    </row>
    <row r="92" spans="1:4">
      <c r="A92" t="s">
        <v>511</v>
      </c>
      <c r="B92" t="s">
        <v>177</v>
      </c>
      <c r="C92" s="309">
        <v>1282789202.1560001</v>
      </c>
      <c r="D92" s="309">
        <v>1011160840.6900001</v>
      </c>
    </row>
    <row r="93" spans="1:4">
      <c r="A93" t="s">
        <v>512</v>
      </c>
      <c r="B93" t="s">
        <v>181</v>
      </c>
      <c r="C93" s="309">
        <v>484993002.66299999</v>
      </c>
      <c r="D93" s="309">
        <v>381219078.13999999</v>
      </c>
    </row>
    <row r="94" spans="1:4">
      <c r="A94" t="s">
        <v>513</v>
      </c>
      <c r="B94" t="s">
        <v>185</v>
      </c>
      <c r="C94" s="309">
        <v>544050453.49390006</v>
      </c>
      <c r="D94" s="309">
        <v>413386899.97000003</v>
      </c>
    </row>
    <row r="95" spans="1:4">
      <c r="A95" t="s">
        <v>514</v>
      </c>
      <c r="B95" t="s">
        <v>189</v>
      </c>
      <c r="C95" s="309">
        <v>563238938.13699996</v>
      </c>
      <c r="D95" s="309">
        <v>434407408.89999998</v>
      </c>
    </row>
    <row r="96" spans="1:4">
      <c r="A96" t="s">
        <v>515</v>
      </c>
      <c r="B96" t="s">
        <v>193</v>
      </c>
      <c r="C96" s="309">
        <v>2373127263.8834</v>
      </c>
      <c r="D96" s="309">
        <v>1980552708.29</v>
      </c>
    </row>
    <row r="97" spans="1:4">
      <c r="A97" t="s">
        <v>516</v>
      </c>
      <c r="B97" t="s">
        <v>210</v>
      </c>
      <c r="C97" s="309">
        <v>9260228005.9686012</v>
      </c>
      <c r="D97" s="309">
        <v>8150544655.9300003</v>
      </c>
    </row>
    <row r="98" spans="1:4">
      <c r="A98" t="s">
        <v>517</v>
      </c>
      <c r="B98" t="s">
        <v>215</v>
      </c>
      <c r="C98" s="309">
        <v>392751018.33020002</v>
      </c>
      <c r="D98" s="309">
        <v>294539011.56</v>
      </c>
    </row>
    <row r="99" spans="1:4">
      <c r="A99" t="s">
        <v>518</v>
      </c>
      <c r="B99" t="s">
        <v>218</v>
      </c>
      <c r="C99" s="309">
        <v>104764507.80599999</v>
      </c>
      <c r="D99" s="309">
        <v>76533423.909999996</v>
      </c>
    </row>
    <row r="100" spans="1:4">
      <c r="A100" t="s">
        <v>519</v>
      </c>
      <c r="B100" t="s">
        <v>221</v>
      </c>
      <c r="C100" s="309">
        <v>1499926411.243</v>
      </c>
      <c r="D100" s="309">
        <v>1279757521.04</v>
      </c>
    </row>
    <row r="101" spans="1:4">
      <c r="A101" t="s">
        <v>520</v>
      </c>
      <c r="B101" t="s">
        <v>224</v>
      </c>
      <c r="C101" s="309">
        <v>7189084999.7451</v>
      </c>
      <c r="D101" s="309">
        <v>5875700665.5900002</v>
      </c>
    </row>
    <row r="102" spans="1:4">
      <c r="A102" t="s">
        <v>521</v>
      </c>
      <c r="B102" t="s">
        <v>227</v>
      </c>
      <c r="C102" s="309">
        <v>418483072.21800005</v>
      </c>
      <c r="D102" s="309">
        <v>322385386.39999998</v>
      </c>
    </row>
    <row r="103" spans="1:4">
      <c r="A103" t="s">
        <v>522</v>
      </c>
      <c r="B103" t="s">
        <v>230</v>
      </c>
      <c r="C103" s="309">
        <v>107286438.301</v>
      </c>
      <c r="D103" s="309">
        <v>78703218.609999999</v>
      </c>
    </row>
    <row r="104" spans="1:4">
      <c r="A104" t="s">
        <v>523</v>
      </c>
      <c r="B104" t="s">
        <v>233</v>
      </c>
      <c r="C104" s="309">
        <v>780010390.49699998</v>
      </c>
      <c r="D104" s="309">
        <v>592027294.58000004</v>
      </c>
    </row>
    <row r="105" spans="1:4">
      <c r="A105" t="s">
        <v>524</v>
      </c>
      <c r="B105" t="s">
        <v>236</v>
      </c>
      <c r="C105" s="309">
        <v>82855287.980900005</v>
      </c>
      <c r="D105" s="309">
        <v>60599863.469999999</v>
      </c>
    </row>
    <row r="106" spans="1:4">
      <c r="A106" t="s">
        <v>525</v>
      </c>
      <c r="B106" t="s">
        <v>231</v>
      </c>
      <c r="C106" s="309">
        <v>1400531072.118</v>
      </c>
      <c r="D106" s="309">
        <v>1204427102.6400001</v>
      </c>
    </row>
    <row r="107" spans="1:4">
      <c r="A107" t="s">
        <v>526</v>
      </c>
      <c r="B107" t="s">
        <v>241</v>
      </c>
      <c r="C107" s="309">
        <v>1189517179.7118001</v>
      </c>
      <c r="D107" s="309">
        <v>1056834542.78</v>
      </c>
    </row>
    <row r="108" spans="1:4">
      <c r="A108" t="s">
        <v>527</v>
      </c>
      <c r="B108" t="s">
        <v>9</v>
      </c>
      <c r="C108" s="309">
        <v>145580298.13100001</v>
      </c>
      <c r="D108" s="309">
        <v>108145037.86</v>
      </c>
    </row>
    <row r="109" spans="1:4">
      <c r="A109" t="s">
        <v>528</v>
      </c>
      <c r="B109" t="s">
        <v>246</v>
      </c>
      <c r="C109" s="309">
        <v>1040479492.864</v>
      </c>
      <c r="D109" s="309">
        <v>887649119.14999998</v>
      </c>
    </row>
    <row r="110" spans="1:4">
      <c r="A110" t="s">
        <v>529</v>
      </c>
      <c r="B110" t="s">
        <v>249</v>
      </c>
      <c r="C110" s="309">
        <v>124771872.61000001</v>
      </c>
      <c r="D110" s="309">
        <v>93101783.780000001</v>
      </c>
    </row>
    <row r="111" spans="1:4">
      <c r="A111" t="s">
        <v>530</v>
      </c>
      <c r="B111" t="s">
        <v>251</v>
      </c>
      <c r="C111" s="309">
        <v>2764428741.2329998</v>
      </c>
      <c r="D111" s="309">
        <v>2141998804.9000001</v>
      </c>
    </row>
    <row r="112" spans="1:4">
      <c r="A112" t="s">
        <v>531</v>
      </c>
      <c r="B112" t="s">
        <v>253</v>
      </c>
      <c r="C112" s="309">
        <v>846882559.73189998</v>
      </c>
      <c r="D112" s="309">
        <v>664048231.08000004</v>
      </c>
    </row>
    <row r="113" spans="1:4">
      <c r="A113" t="s">
        <v>532</v>
      </c>
      <c r="B113" t="s">
        <v>256</v>
      </c>
      <c r="C113" s="309">
        <v>380792676.13599998</v>
      </c>
      <c r="D113" s="309">
        <v>283519056.17000002</v>
      </c>
    </row>
    <row r="114" spans="1:4">
      <c r="A114" t="s">
        <v>533</v>
      </c>
      <c r="B114" t="s">
        <v>259</v>
      </c>
      <c r="C114" s="309">
        <v>163453252.12</v>
      </c>
      <c r="D114" s="309">
        <v>129838355.88</v>
      </c>
    </row>
    <row r="115" spans="1:4">
      <c r="A115" t="s">
        <v>534</v>
      </c>
      <c r="B115" t="s">
        <v>262</v>
      </c>
      <c r="C115" s="309">
        <v>1745059343.0970001</v>
      </c>
      <c r="D115" s="309">
        <v>1395616177.9300001</v>
      </c>
    </row>
    <row r="116" spans="1:4">
      <c r="A116" t="s">
        <v>535</v>
      </c>
      <c r="B116" t="s">
        <v>138</v>
      </c>
      <c r="C116" s="309">
        <v>1278036728.697</v>
      </c>
      <c r="D116" s="309">
        <v>1038868133.98</v>
      </c>
    </row>
    <row r="117" spans="1:4">
      <c r="A117" t="s">
        <v>536</v>
      </c>
      <c r="B117" t="s">
        <v>142</v>
      </c>
      <c r="C117" s="309">
        <v>510684293.83500004</v>
      </c>
      <c r="D117" s="309">
        <v>413955394.42000002</v>
      </c>
    </row>
    <row r="118" spans="1:4">
      <c r="A118" t="s">
        <v>537</v>
      </c>
      <c r="B118" t="s">
        <v>146</v>
      </c>
      <c r="C118" s="309">
        <v>235763275.51899999</v>
      </c>
      <c r="D118" s="309">
        <v>175786516.08000001</v>
      </c>
    </row>
    <row r="119" spans="1:4">
      <c r="A119" t="s">
        <v>538</v>
      </c>
      <c r="B119" t="s">
        <v>150</v>
      </c>
      <c r="C119" s="309">
        <v>3841061811.2798004</v>
      </c>
      <c r="D119" s="309">
        <v>3034339084.8899999</v>
      </c>
    </row>
    <row r="120" spans="1:4">
      <c r="A120" t="s">
        <v>539</v>
      </c>
      <c r="B120" t="s">
        <v>154</v>
      </c>
      <c r="C120" s="309">
        <v>4650477141.2504997</v>
      </c>
      <c r="D120" s="309">
        <v>3704355715.5500002</v>
      </c>
    </row>
    <row r="121" spans="1:4">
      <c r="A121" t="s">
        <v>540</v>
      </c>
      <c r="B121" t="s">
        <v>158</v>
      </c>
      <c r="C121" s="309">
        <v>78415761.046999991</v>
      </c>
      <c r="D121" s="309">
        <v>59783672.649999999</v>
      </c>
    </row>
    <row r="122" spans="1:4">
      <c r="A122" t="s">
        <v>541</v>
      </c>
      <c r="B122" t="s">
        <v>162</v>
      </c>
      <c r="C122" s="309">
        <v>471813545.56900001</v>
      </c>
      <c r="D122" s="309">
        <v>337729769.20999998</v>
      </c>
    </row>
    <row r="123" spans="1:4">
      <c r="A123" t="s">
        <v>542</v>
      </c>
      <c r="B123" t="s">
        <v>166</v>
      </c>
      <c r="C123" s="309">
        <v>487311971.75400001</v>
      </c>
      <c r="D123" s="309">
        <v>407919600.12</v>
      </c>
    </row>
    <row r="124" spans="1:4">
      <c r="A124" t="s">
        <v>543</v>
      </c>
      <c r="B124" t="s">
        <v>170</v>
      </c>
      <c r="C124" s="309">
        <v>1799786577.3800001</v>
      </c>
      <c r="D124" s="309">
        <v>1375698471.0899999</v>
      </c>
    </row>
    <row r="125" spans="1:4">
      <c r="A125" t="s">
        <v>544</v>
      </c>
      <c r="B125" t="s">
        <v>174</v>
      </c>
      <c r="C125" s="309">
        <v>282521423.292</v>
      </c>
      <c r="D125" s="309">
        <v>226839796.50999999</v>
      </c>
    </row>
    <row r="126" spans="1:4">
      <c r="A126" t="s">
        <v>545</v>
      </c>
      <c r="B126" t="s">
        <v>178</v>
      </c>
      <c r="C126" s="309">
        <v>7454469271.8232002</v>
      </c>
      <c r="D126" s="309">
        <v>6387145590.8400002</v>
      </c>
    </row>
    <row r="127" spans="1:4">
      <c r="A127" t="s">
        <v>546</v>
      </c>
      <c r="B127" t="s">
        <v>10</v>
      </c>
      <c r="C127" s="309">
        <v>2217595823.5690002</v>
      </c>
      <c r="D127" s="309">
        <v>1765783973.71</v>
      </c>
    </row>
    <row r="128" spans="1:4">
      <c r="A128" t="s">
        <v>547</v>
      </c>
      <c r="B128" t="s">
        <v>186</v>
      </c>
      <c r="C128" s="309">
        <v>737219309.77699995</v>
      </c>
      <c r="D128" s="309">
        <v>596454343.76999998</v>
      </c>
    </row>
    <row r="129" spans="1:4">
      <c r="A129" t="s">
        <v>548</v>
      </c>
      <c r="B129" t="s">
        <v>190</v>
      </c>
      <c r="C129" s="309">
        <v>622663475.30400002</v>
      </c>
      <c r="D129" s="309">
        <v>487203038.64999998</v>
      </c>
    </row>
    <row r="130" spans="1:4">
      <c r="A130" t="s">
        <v>549</v>
      </c>
      <c r="B130" t="s">
        <v>194</v>
      </c>
      <c r="C130" s="309">
        <v>2681414495.4590001</v>
      </c>
      <c r="D130" s="309">
        <v>2171090910.8200002</v>
      </c>
    </row>
    <row r="131" spans="1:4">
      <c r="A131" t="s">
        <v>550</v>
      </c>
      <c r="B131" t="s">
        <v>11</v>
      </c>
      <c r="C131" s="309">
        <v>15119366856.500999</v>
      </c>
      <c r="D131" s="309">
        <v>12637556688.16</v>
      </c>
    </row>
    <row r="132" spans="1:4">
      <c r="A132" t="s">
        <v>551</v>
      </c>
      <c r="B132" t="s">
        <v>199</v>
      </c>
      <c r="C132" s="309">
        <v>510480620.18099999</v>
      </c>
      <c r="D132" s="309">
        <v>400066606.29000002</v>
      </c>
    </row>
    <row r="133" spans="1:4">
      <c r="A133" t="s">
        <v>552</v>
      </c>
      <c r="B133" t="s">
        <v>202</v>
      </c>
      <c r="C133" s="309">
        <v>394005090.49900001</v>
      </c>
      <c r="D133" s="309">
        <v>320884874.70999998</v>
      </c>
    </row>
    <row r="134" spans="1:4">
      <c r="A134" t="s">
        <v>553</v>
      </c>
      <c r="B134" t="s">
        <v>205</v>
      </c>
      <c r="C134" s="309">
        <v>773372627.67400002</v>
      </c>
      <c r="D134" s="309">
        <v>632857088.14999998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abColor rgb="FFC00000"/>
    <pageSetUpPr fitToPage="1"/>
  </sheetPr>
  <dimension ref="A1:AA59"/>
  <sheetViews>
    <sheetView defaultGridColor="0" colorId="22" zoomScale="90" zoomScaleNormal="90" workbookViewId="0"/>
  </sheetViews>
  <sheetFormatPr defaultColWidth="15.21875" defaultRowHeight="15.6"/>
  <cols>
    <col min="1" max="1" width="7.77734375" style="1" customWidth="1"/>
    <col min="2" max="2" width="15.5546875" style="1" bestFit="1" customWidth="1"/>
    <col min="3" max="3" width="14.21875" style="1" customWidth="1"/>
    <col min="4" max="4" width="17.77734375" style="1" customWidth="1"/>
    <col min="5" max="5" width="16.21875" style="1" customWidth="1"/>
    <col min="6" max="6" width="14.77734375" style="1" customWidth="1"/>
    <col min="7" max="8" width="13.21875" style="1" bestFit="1" customWidth="1"/>
    <col min="9" max="10" width="11.5546875" style="1" bestFit="1" customWidth="1"/>
    <col min="11" max="11" width="14.44140625" style="1" bestFit="1" customWidth="1"/>
    <col min="12" max="12" width="14.77734375" style="1" bestFit="1" customWidth="1"/>
    <col min="13" max="13" width="17.77734375" style="1" customWidth="1"/>
    <col min="14" max="14" width="14.44140625" style="1" bestFit="1" customWidth="1"/>
    <col min="15" max="15" width="1.77734375" style="1" customWidth="1"/>
    <col min="16" max="16" width="4.44140625" style="164" bestFit="1" customWidth="1"/>
    <col min="17" max="18" width="11.5546875" style="164" customWidth="1"/>
    <col min="19" max="19" width="7.77734375" style="165" customWidth="1"/>
    <col min="20" max="20" width="1.77734375" style="164" customWidth="1"/>
    <col min="21" max="21" width="17.77734375" style="164" bestFit="1" customWidth="1"/>
    <col min="22" max="22" width="7.77734375" style="165" customWidth="1"/>
    <col min="23" max="23" width="7.77734375" style="152" customWidth="1"/>
    <col min="24" max="16384" width="15.21875" style="1"/>
  </cols>
  <sheetData>
    <row r="1" spans="1:27" ht="17.100000000000001" customHeight="1">
      <c r="A1" s="75" t="s">
        <v>128</v>
      </c>
      <c r="B1" s="269"/>
      <c r="C1" s="269"/>
      <c r="D1" s="270"/>
      <c r="E1" s="270"/>
    </row>
    <row r="2" spans="1:27" ht="15" customHeight="1">
      <c r="A2" s="2" t="s">
        <v>15</v>
      </c>
      <c r="E2" s="270"/>
    </row>
    <row r="3" spans="1:27" ht="6" customHeight="1" thickBot="1">
      <c r="A3" s="24"/>
      <c r="B3" s="3"/>
      <c r="C3" s="3"/>
      <c r="D3" s="3"/>
      <c r="E3" s="3"/>
      <c r="F3" s="3"/>
      <c r="G3" s="3"/>
      <c r="H3" s="3"/>
      <c r="I3" s="3"/>
      <c r="J3" s="3"/>
      <c r="K3" s="3"/>
      <c r="L3" s="3"/>
      <c r="M3" s="3"/>
      <c r="N3" s="3"/>
      <c r="O3" s="4"/>
    </row>
    <row r="4" spans="1:27" ht="15" customHeight="1">
      <c r="A4" s="8"/>
      <c r="B4" s="314" t="s">
        <v>16</v>
      </c>
      <c r="C4" s="314"/>
      <c r="D4" s="315"/>
      <c r="E4" s="315"/>
      <c r="F4" s="315"/>
      <c r="G4" s="315"/>
      <c r="H4" s="315"/>
      <c r="I4" s="315"/>
      <c r="J4" s="315"/>
      <c r="K4" s="8"/>
      <c r="L4" s="316" t="s">
        <v>17</v>
      </c>
      <c r="M4" s="316"/>
      <c r="N4" s="8"/>
      <c r="O4" s="4"/>
    </row>
    <row r="5" spans="1:27" ht="39" customHeight="1" thickBot="1">
      <c r="A5" s="160" t="s">
        <v>373</v>
      </c>
      <c r="B5" s="160" t="s">
        <v>368</v>
      </c>
      <c r="C5" s="160" t="s">
        <v>402</v>
      </c>
      <c r="D5" s="160" t="s">
        <v>401</v>
      </c>
      <c r="E5" s="160" t="s">
        <v>403</v>
      </c>
      <c r="F5" s="160" t="s">
        <v>404</v>
      </c>
      <c r="G5" s="160" t="s">
        <v>366</v>
      </c>
      <c r="H5" s="160" t="s">
        <v>367</v>
      </c>
      <c r="I5" s="160" t="s">
        <v>365</v>
      </c>
      <c r="J5" s="160" t="s">
        <v>364</v>
      </c>
      <c r="K5" s="161" t="s">
        <v>369</v>
      </c>
      <c r="L5" s="160" t="s">
        <v>370</v>
      </c>
      <c r="M5" s="160" t="s">
        <v>371</v>
      </c>
      <c r="N5" s="160" t="s">
        <v>372</v>
      </c>
      <c r="O5" s="4"/>
      <c r="W5" s="163"/>
      <c r="X5" s="1" t="s">
        <v>1</v>
      </c>
      <c r="Y5" s="1" t="s">
        <v>374</v>
      </c>
      <c r="Z5" s="1" t="s">
        <v>375</v>
      </c>
      <c r="AA5" s="1" t="s">
        <v>376</v>
      </c>
    </row>
    <row r="6" spans="1:27" hidden="1">
      <c r="A6" s="5">
        <v>2011</v>
      </c>
      <c r="B6" s="23">
        <v>3012379000</v>
      </c>
      <c r="C6" s="23">
        <v>477329000</v>
      </c>
      <c r="D6" s="74" t="s">
        <v>18</v>
      </c>
      <c r="E6" s="74" t="s">
        <v>18</v>
      </c>
      <c r="F6" s="74" t="s">
        <v>18</v>
      </c>
      <c r="G6" s="74" t="s">
        <v>18</v>
      </c>
      <c r="H6" s="74" t="s">
        <v>18</v>
      </c>
      <c r="I6" s="25"/>
      <c r="J6" s="25"/>
      <c r="K6" s="157">
        <f t="shared" ref="K6:K16" si="0">SUM(B6:J6)</f>
        <v>3489708000</v>
      </c>
      <c r="L6" s="23">
        <v>1010205000</v>
      </c>
      <c r="M6" s="25">
        <v>204027000</v>
      </c>
      <c r="N6" s="162">
        <v>4762261000</v>
      </c>
      <c r="O6" s="7"/>
      <c r="S6" s="166"/>
      <c r="V6" s="166"/>
      <c r="W6" s="153"/>
      <c r="X6" s="22"/>
    </row>
    <row r="7" spans="1:27" ht="21" customHeight="1">
      <c r="A7" s="5">
        <v>2012</v>
      </c>
      <c r="B7" s="6">
        <v>3121503000</v>
      </c>
      <c r="C7" s="6">
        <v>503070000</v>
      </c>
      <c r="D7" s="74" t="s">
        <v>18</v>
      </c>
      <c r="E7" s="74" t="s">
        <v>18</v>
      </c>
      <c r="F7" s="74" t="s">
        <v>18</v>
      </c>
      <c r="G7" s="74" t="s">
        <v>18</v>
      </c>
      <c r="H7" s="74" t="s">
        <v>18</v>
      </c>
      <c r="I7" s="6"/>
      <c r="J7" s="6"/>
      <c r="K7" s="158">
        <f t="shared" si="0"/>
        <v>3624573000</v>
      </c>
      <c r="L7" s="6">
        <v>1052522000</v>
      </c>
      <c r="M7" s="6">
        <v>214098000</v>
      </c>
      <c r="N7" s="158">
        <f t="shared" ref="N7:N13" si="1">SUM(K7:M7)</f>
        <v>4891193000</v>
      </c>
      <c r="O7" s="7"/>
      <c r="P7" s="170"/>
      <c r="S7" s="166"/>
      <c r="V7" s="166"/>
      <c r="W7" s="153"/>
      <c r="X7" s="154">
        <f t="shared" ref="X7:X16" si="2">B7/B6-1</f>
        <v>3.6225189459891949E-2</v>
      </c>
      <c r="Y7" s="154">
        <f t="shared" ref="Y7:Z16" si="3">K7/K6-1</f>
        <v>3.8646499936384471E-2</v>
      </c>
      <c r="Z7" s="154">
        <f t="shared" si="3"/>
        <v>4.1889517474176019E-2</v>
      </c>
      <c r="AA7" s="154">
        <f t="shared" ref="AA7:AA15" si="4">N7/N6-1</f>
        <v>2.7073694616905675E-2</v>
      </c>
    </row>
    <row r="8" spans="1:27" ht="15" customHeight="1">
      <c r="A8" s="5">
        <v>2013</v>
      </c>
      <c r="B8" s="6">
        <v>3219798000</v>
      </c>
      <c r="C8" s="6">
        <v>521180000</v>
      </c>
      <c r="D8" s="74" t="s">
        <v>18</v>
      </c>
      <c r="E8" s="74" t="s">
        <v>18</v>
      </c>
      <c r="F8" s="74" t="s">
        <v>18</v>
      </c>
      <c r="G8" s="74" t="s">
        <v>18</v>
      </c>
      <c r="H8" s="74" t="s">
        <v>18</v>
      </c>
      <c r="I8" s="6"/>
      <c r="J8" s="6"/>
      <c r="K8" s="158">
        <f t="shared" si="0"/>
        <v>3740978000</v>
      </c>
      <c r="L8" s="6">
        <v>1089743000</v>
      </c>
      <c r="M8" s="6">
        <v>221396000</v>
      </c>
      <c r="N8" s="158">
        <f t="shared" si="1"/>
        <v>5052117000</v>
      </c>
      <c r="O8" s="7"/>
      <c r="P8" s="170"/>
      <c r="S8" s="166"/>
      <c r="V8" s="166"/>
      <c r="W8" s="153"/>
      <c r="X8" s="154">
        <f t="shared" si="2"/>
        <v>3.1489638164691858E-2</v>
      </c>
      <c r="Y8" s="154">
        <f t="shared" si="3"/>
        <v>3.2115507123183784E-2</v>
      </c>
      <c r="Z8" s="154">
        <f t="shared" si="3"/>
        <v>3.5363631354023983E-2</v>
      </c>
      <c r="AA8" s="154">
        <f t="shared" si="4"/>
        <v>3.2900766745454613E-2</v>
      </c>
    </row>
    <row r="9" spans="1:27" ht="15" customHeight="1">
      <c r="A9" s="5">
        <v>2014</v>
      </c>
      <c r="B9" s="6">
        <v>3066456000</v>
      </c>
      <c r="C9" s="159">
        <f>ROUND(492018037.25,-3)</f>
        <v>492018000</v>
      </c>
      <c r="D9" s="271">
        <f>ROUND(146680019.76+44537298.65,-3)</f>
        <v>191217000</v>
      </c>
      <c r="E9" s="271">
        <v>41908000</v>
      </c>
      <c r="F9" s="271">
        <v>62864000</v>
      </c>
      <c r="G9" s="271">
        <v>203933000</v>
      </c>
      <c r="H9" s="271">
        <v>107424000</v>
      </c>
      <c r="I9" s="6"/>
      <c r="J9" s="6"/>
      <c r="K9" s="158">
        <f t="shared" si="0"/>
        <v>4165820000</v>
      </c>
      <c r="L9" s="159">
        <v>1094794000</v>
      </c>
      <c r="M9" s="6">
        <v>334030000</v>
      </c>
      <c r="N9" s="158">
        <f t="shared" si="1"/>
        <v>5594644000</v>
      </c>
      <c r="O9" s="7"/>
      <c r="P9" s="170"/>
      <c r="S9" s="166"/>
      <c r="V9" s="166"/>
      <c r="W9" s="153"/>
      <c r="X9" s="154">
        <f t="shared" si="2"/>
        <v>-4.7624726768573655E-2</v>
      </c>
      <c r="Y9" s="154">
        <f t="shared" si="3"/>
        <v>0.11356442085465357</v>
      </c>
      <c r="Z9" s="154">
        <f t="shared" si="3"/>
        <v>4.6350378024910821E-3</v>
      </c>
      <c r="AA9" s="154">
        <f t="shared" si="4"/>
        <v>0.10738607201693862</v>
      </c>
    </row>
    <row r="10" spans="1:27" ht="15" customHeight="1">
      <c r="A10" s="5">
        <v>2015</v>
      </c>
      <c r="B10" s="159">
        <v>3235444000</v>
      </c>
      <c r="C10" s="159">
        <v>590709000</v>
      </c>
      <c r="D10" s="272">
        <f>ROUND(176785752.29+101094512.7,-3)</f>
        <v>277880000</v>
      </c>
      <c r="E10" s="272">
        <v>50520000</v>
      </c>
      <c r="F10" s="272">
        <v>75746000</v>
      </c>
      <c r="G10" s="272">
        <v>246324000</v>
      </c>
      <c r="H10" s="272">
        <v>129918000</v>
      </c>
      <c r="I10" s="6"/>
      <c r="J10" s="6"/>
      <c r="K10" s="158">
        <f t="shared" si="0"/>
        <v>4606541000</v>
      </c>
      <c r="L10" s="159">
        <v>1143330000</v>
      </c>
      <c r="M10" s="159">
        <v>352406000</v>
      </c>
      <c r="N10" s="158">
        <f t="shared" si="1"/>
        <v>6102277000</v>
      </c>
      <c r="O10" s="7"/>
      <c r="P10" s="170"/>
      <c r="S10" s="166"/>
      <c r="V10" s="166"/>
      <c r="W10" s="153"/>
      <c r="X10" s="154">
        <f t="shared" si="2"/>
        <v>5.5108568327737251E-2</v>
      </c>
      <c r="Y10" s="154">
        <f t="shared" si="3"/>
        <v>0.10579453745000977</v>
      </c>
      <c r="Z10" s="154">
        <f t="shared" si="3"/>
        <v>4.4333454512903714E-2</v>
      </c>
      <c r="AA10" s="154">
        <f t="shared" si="4"/>
        <v>9.0735532055301382E-2</v>
      </c>
    </row>
    <row r="11" spans="1:27" ht="15" customHeight="1">
      <c r="A11" s="5">
        <v>2016</v>
      </c>
      <c r="B11" s="159">
        <v>3295853000</v>
      </c>
      <c r="C11" s="159">
        <v>599055000</v>
      </c>
      <c r="D11" s="272">
        <f>ROUND(174535019.41+102314212,-3)</f>
        <v>276849000</v>
      </c>
      <c r="E11" s="272">
        <v>49877000</v>
      </c>
      <c r="F11" s="272">
        <v>74782000</v>
      </c>
      <c r="G11" s="272">
        <v>237314000</v>
      </c>
      <c r="H11" s="272">
        <v>126537000</v>
      </c>
      <c r="I11" s="6"/>
      <c r="J11" s="6"/>
      <c r="K11" s="158">
        <f t="shared" si="0"/>
        <v>4660267000</v>
      </c>
      <c r="L11" s="159">
        <v>1188704000</v>
      </c>
      <c r="M11" s="159">
        <v>355547000</v>
      </c>
      <c r="N11" s="158">
        <f t="shared" si="1"/>
        <v>6204518000</v>
      </c>
      <c r="O11" s="7"/>
      <c r="P11" s="170"/>
      <c r="S11" s="166"/>
      <c r="V11" s="166"/>
      <c r="W11" s="153"/>
      <c r="X11" s="154">
        <f t="shared" si="2"/>
        <v>1.8671007750404645E-2</v>
      </c>
      <c r="Y11" s="154">
        <f t="shared" si="3"/>
        <v>1.1662980965544412E-2</v>
      </c>
      <c r="Z11" s="154">
        <f t="shared" si="3"/>
        <v>3.9685829987842425E-2</v>
      </c>
      <c r="AA11" s="154">
        <f t="shared" si="4"/>
        <v>1.6754565549875977E-2</v>
      </c>
    </row>
    <row r="12" spans="1:27" ht="15" customHeight="1">
      <c r="A12" s="5">
        <v>2017</v>
      </c>
      <c r="B12" s="159">
        <f>ROUND(3357064365.72,-3)+3354561000*0</f>
        <v>3357064000</v>
      </c>
      <c r="C12" s="159">
        <f>ROUND(589823540.29+25748098.43,-3)</f>
        <v>615572000</v>
      </c>
      <c r="D12" s="272">
        <f>ROUND(178769862.17+98290993.56,-3)</f>
        <v>277061000</v>
      </c>
      <c r="E12" s="272">
        <v>51043000</v>
      </c>
      <c r="F12" s="272">
        <v>76683000</v>
      </c>
      <c r="G12" s="272">
        <v>251601000</v>
      </c>
      <c r="H12" s="272">
        <v>131472000</v>
      </c>
      <c r="I12" s="6"/>
      <c r="J12" s="6"/>
      <c r="K12" s="158">
        <f t="shared" si="0"/>
        <v>4760496000</v>
      </c>
      <c r="L12" s="159">
        <v>1213929000</v>
      </c>
      <c r="M12" s="159">
        <v>365878000</v>
      </c>
      <c r="N12" s="158">
        <f t="shared" si="1"/>
        <v>6340303000</v>
      </c>
      <c r="O12" s="7"/>
      <c r="P12" s="173"/>
      <c r="Q12" s="174" t="s">
        <v>383</v>
      </c>
      <c r="R12" s="175"/>
      <c r="S12" s="176"/>
      <c r="T12" s="172"/>
      <c r="U12" s="171"/>
      <c r="W12" s="153"/>
      <c r="X12" s="154">
        <f t="shared" si="2"/>
        <v>1.8572126851531312E-2</v>
      </c>
      <c r="Y12" s="154">
        <f t="shared" si="3"/>
        <v>2.1507136822847217E-2</v>
      </c>
      <c r="Z12" s="154">
        <f t="shared" si="3"/>
        <v>2.1220589818827795E-2</v>
      </c>
      <c r="AA12" s="154">
        <f t="shared" si="4"/>
        <v>2.1884858743257629E-2</v>
      </c>
    </row>
    <row r="13" spans="1:27" ht="15" customHeight="1">
      <c r="A13" s="5">
        <v>2018</v>
      </c>
      <c r="B13" s="156">
        <f>ROUND(3461771752.8,-3)+3458249000*0</f>
        <v>3461772000</v>
      </c>
      <c r="C13" s="156">
        <f>ROUND(592516174.16+25870695.34,-3)</f>
        <v>618387000</v>
      </c>
      <c r="D13" s="272">
        <f>ROUND(186058734.59+106459499.7,-3)</f>
        <v>292518000</v>
      </c>
      <c r="E13" s="272">
        <v>53159000</v>
      </c>
      <c r="F13" s="272">
        <v>79742000</v>
      </c>
      <c r="G13" s="272">
        <v>256443000</v>
      </c>
      <c r="H13" s="272">
        <v>137059000</v>
      </c>
      <c r="I13" s="11"/>
      <c r="J13" s="11"/>
      <c r="K13" s="158">
        <f t="shared" si="0"/>
        <v>4899080000</v>
      </c>
      <c r="L13" s="159">
        <v>1243480000</v>
      </c>
      <c r="M13" s="156">
        <v>376561000</v>
      </c>
      <c r="N13" s="158">
        <f t="shared" si="1"/>
        <v>6519121000</v>
      </c>
      <c r="O13" s="7"/>
      <c r="P13" s="177" t="s">
        <v>382</v>
      </c>
      <c r="Q13" s="177" t="s">
        <v>380</v>
      </c>
      <c r="R13" s="177" t="s">
        <v>381</v>
      </c>
      <c r="S13" s="178" t="s">
        <v>379</v>
      </c>
      <c r="T13" s="169"/>
      <c r="U13" s="169" t="s">
        <v>384</v>
      </c>
      <c r="V13" s="168" t="s">
        <v>379</v>
      </c>
      <c r="W13" s="153"/>
      <c r="X13" s="154">
        <f t="shared" si="2"/>
        <v>3.1190349662681527E-2</v>
      </c>
      <c r="Y13" s="154">
        <f t="shared" si="3"/>
        <v>2.9111252272872479E-2</v>
      </c>
      <c r="Z13" s="154">
        <f t="shared" si="3"/>
        <v>2.4343268840269827E-2</v>
      </c>
      <c r="AA13" s="154">
        <f t="shared" si="4"/>
        <v>2.8203383970766049E-2</v>
      </c>
    </row>
    <row r="14" spans="1:27" ht="15" customHeight="1">
      <c r="A14" s="5">
        <v>2019</v>
      </c>
      <c r="B14" s="156">
        <v>3580355000</v>
      </c>
      <c r="C14" s="156">
        <f>ROUND(622280986.85+27169809.32,-3)</f>
        <v>649451000</v>
      </c>
      <c r="D14" s="155">
        <f>ROUND(191758807.58+109669908.6,-3)</f>
        <v>301429000</v>
      </c>
      <c r="E14" s="155">
        <v>54797000</v>
      </c>
      <c r="F14" s="155">
        <v>82165000</v>
      </c>
      <c r="G14" s="155">
        <f>ROUND(263033838.77,-3)</f>
        <v>263034000</v>
      </c>
      <c r="H14" s="155">
        <f>ROUND(139641901.73,-3)</f>
        <v>139642000</v>
      </c>
      <c r="I14" s="156">
        <v>20358000</v>
      </c>
      <c r="J14" s="156"/>
      <c r="K14" s="158">
        <f t="shared" si="0"/>
        <v>5091231000</v>
      </c>
      <c r="L14" s="159">
        <v>1292804000</v>
      </c>
      <c r="M14" s="156">
        <v>392605000</v>
      </c>
      <c r="N14" s="158">
        <f>SUM(K14:M14)</f>
        <v>6776640000</v>
      </c>
      <c r="O14" s="7"/>
      <c r="P14" s="179">
        <v>2019</v>
      </c>
      <c r="Q14" s="173">
        <f>N14</f>
        <v>6776640000</v>
      </c>
      <c r="R14" s="173">
        <v>6764132129.4500237</v>
      </c>
      <c r="S14" s="180">
        <f>N14/R14-1</f>
        <v>1.8491463961087806E-3</v>
      </c>
      <c r="U14" s="164">
        <v>6409139000</v>
      </c>
      <c r="V14" s="167">
        <f>U14/R14-1</f>
        <v>-5.2481696492065355E-2</v>
      </c>
      <c r="W14" s="153"/>
      <c r="X14" s="154">
        <f t="shared" si="2"/>
        <v>3.4255000040441796E-2</v>
      </c>
      <c r="Y14" s="154">
        <f t="shared" si="3"/>
        <v>3.9221853899099379E-2</v>
      </c>
      <c r="Z14" s="154">
        <f t="shared" si="3"/>
        <v>3.9666098369093294E-2</v>
      </c>
      <c r="AA14" s="154">
        <f t="shared" si="4"/>
        <v>3.9502104654906667E-2</v>
      </c>
    </row>
    <row r="15" spans="1:27" ht="15" customHeight="1">
      <c r="A15" s="5">
        <v>2020</v>
      </c>
      <c r="B15" s="156">
        <f>ROUND(2683258.31+208033441.59+53040341.29+3169525635.96+-34441737.4+2478935.49+173593188.29+-5477492.26+540921001.82+-406044118.99+132233.73+2033538.76+338923.1,-3)</f>
        <v>3706817000</v>
      </c>
      <c r="C15" s="156">
        <f>ROUND(26831467.7+508394214.76+93910136.99+15332267.26+33555422.32,-3)</f>
        <v>678024000</v>
      </c>
      <c r="D15" s="155">
        <f>ROUND(188570036.5+108118849.5+14033366.21,-3)</f>
        <v>310722000</v>
      </c>
      <c r="E15" s="155">
        <f>ROUND(53877017.19,-3)</f>
        <v>53877000</v>
      </c>
      <c r="F15" s="155">
        <f>ROUND(80816271.36,-3)</f>
        <v>80816000</v>
      </c>
      <c r="G15" s="155">
        <f>ROUND(268751277.28,-3)</f>
        <v>268751000</v>
      </c>
      <c r="H15" s="155">
        <f>ROUND(142869323.15,-3)</f>
        <v>142869000</v>
      </c>
      <c r="I15" s="156">
        <f>ROUND(11366680.58+11364295.82,-3)</f>
        <v>22731000</v>
      </c>
      <c r="J15" s="156"/>
      <c r="K15" s="158">
        <f t="shared" si="0"/>
        <v>5264607000</v>
      </c>
      <c r="L15" s="159">
        <f>ROUND(1358988340.78,-3)</f>
        <v>1358988000</v>
      </c>
      <c r="M15" s="156">
        <f>ROUND(406044118.99,-3)</f>
        <v>406044000</v>
      </c>
      <c r="N15" s="158">
        <f>SUM(K15:M15)</f>
        <v>7029639000</v>
      </c>
      <c r="O15" s="7"/>
      <c r="P15" s="179">
        <v>2020</v>
      </c>
      <c r="Q15" s="173">
        <f t="shared" ref="Q15:Q16" si="5">N15</f>
        <v>7029639000</v>
      </c>
      <c r="R15" s="173">
        <v>6965941756.3400993</v>
      </c>
      <c r="S15" s="180">
        <f t="shared" ref="S15:S16" si="6">N15/R15-1</f>
        <v>9.1440965038109834E-3</v>
      </c>
      <c r="U15" s="164">
        <v>6921512000</v>
      </c>
      <c r="V15" s="167">
        <f>U15/R15-1</f>
        <v>-6.3781406583913736E-3</v>
      </c>
      <c r="W15" s="153"/>
      <c r="X15" s="154">
        <f t="shared" si="2"/>
        <v>3.5321078496405978E-2</v>
      </c>
      <c r="Y15" s="154">
        <f t="shared" si="3"/>
        <v>3.4053846702300383E-2</v>
      </c>
      <c r="Z15" s="154">
        <f t="shared" si="3"/>
        <v>5.1194148532956341E-2</v>
      </c>
      <c r="AA15" s="154">
        <f t="shared" si="4"/>
        <v>3.7333988525286799E-2</v>
      </c>
    </row>
    <row r="16" spans="1:27" ht="15" customHeight="1">
      <c r="A16" s="5">
        <v>2021</v>
      </c>
      <c r="B16" s="156">
        <f>ROUND(4166181778.91,-3)</f>
        <v>4166182000</v>
      </c>
      <c r="C16" s="156">
        <f>ROUND(883351323.76,-3)</f>
        <v>883351000</v>
      </c>
      <c r="D16" s="155">
        <f>ROUND(381740948.12,-3)+ROUND(-415199.89,-3)+ROUND(-627216.85,-3)</f>
        <v>380699000</v>
      </c>
      <c r="E16" s="155">
        <f>ROUND(-415199.89,-3)+ROUND(415199.89,-3)</f>
        <v>0</v>
      </c>
      <c r="F16" s="155">
        <f>ROUND(-627216.85,-3)+ROUND(627216.85,-3)</f>
        <v>0</v>
      </c>
      <c r="G16" s="155">
        <f>ROUND(286169787.36,-3)</f>
        <v>286170000</v>
      </c>
      <c r="H16" s="155">
        <f>ROUND(168804319.76,-3)</f>
        <v>168804000</v>
      </c>
      <c r="I16" s="156">
        <f>ROUND(11485184.74+11483982.06,-3)</f>
        <v>22969000</v>
      </c>
      <c r="J16" s="156">
        <f>ROUND(89337245.13,-3)</f>
        <v>89337000</v>
      </c>
      <c r="K16" s="158">
        <f t="shared" si="0"/>
        <v>5997512000</v>
      </c>
      <c r="L16" s="159">
        <f>ROUND(1477201024.21,-3)</f>
        <v>1477201000</v>
      </c>
      <c r="M16" s="156">
        <f>ROUND(458362738.92,-3)</f>
        <v>458363000</v>
      </c>
      <c r="N16" s="158">
        <f>SUM(K16:M16)</f>
        <v>7933076000</v>
      </c>
      <c r="O16" s="7"/>
      <c r="P16" s="179">
        <v>2021</v>
      </c>
      <c r="Q16" s="173">
        <f t="shared" si="5"/>
        <v>7933076000</v>
      </c>
      <c r="R16" s="173">
        <v>7924865481.6600456</v>
      </c>
      <c r="S16" s="180">
        <f t="shared" si="6"/>
        <v>1.0360451365332146E-3</v>
      </c>
      <c r="V16" s="167"/>
      <c r="W16" s="153"/>
      <c r="X16" s="154">
        <f t="shared" si="2"/>
        <v>0.12392438040507536</v>
      </c>
      <c r="Y16" s="154">
        <f t="shared" si="3"/>
        <v>0.13921362031391893</v>
      </c>
      <c r="Z16" s="154">
        <f t="shared" si="3"/>
        <v>8.6986051385295582E-2</v>
      </c>
      <c r="AA16" s="154">
        <f>N16/N15-1</f>
        <v>0.12851826388239851</v>
      </c>
    </row>
    <row r="17" spans="1:24" s="150" customFormat="1" ht="6" customHeight="1">
      <c r="A17" s="148"/>
      <c r="B17" s="149">
        <f>B16/B14-1</f>
        <v>0.16362260166938758</v>
      </c>
      <c r="C17" s="149">
        <f t="shared" ref="C17:N17" si="7">C16/C14-1</f>
        <v>0.36015034236609078</v>
      </c>
      <c r="D17" s="149">
        <f t="shared" si="7"/>
        <v>0.26298066874786441</v>
      </c>
      <c r="E17" s="149">
        <f t="shared" si="7"/>
        <v>-1</v>
      </c>
      <c r="F17" s="149">
        <f t="shared" si="7"/>
        <v>-1</v>
      </c>
      <c r="G17" s="149">
        <f t="shared" si="7"/>
        <v>8.7958210725609609E-2</v>
      </c>
      <c r="H17" s="149">
        <f t="shared" si="7"/>
        <v>0.20883401841852733</v>
      </c>
      <c r="I17" s="149">
        <f t="shared" si="7"/>
        <v>0.12825424894390403</v>
      </c>
      <c r="J17" s="149" t="e">
        <f t="shared" si="7"/>
        <v>#DIV/0!</v>
      </c>
      <c r="K17" s="149">
        <f t="shared" si="7"/>
        <v>0.1780082263012619</v>
      </c>
      <c r="L17" s="149">
        <f t="shared" si="7"/>
        <v>0.14263337675316601</v>
      </c>
      <c r="M17" s="149">
        <f t="shared" si="7"/>
        <v>0.16749149908941563</v>
      </c>
      <c r="N17" s="149">
        <f t="shared" si="7"/>
        <v>0.17065035179676058</v>
      </c>
      <c r="P17" s="164"/>
      <c r="Q17" s="164"/>
      <c r="R17" s="164"/>
      <c r="S17" s="165"/>
      <c r="T17" s="164"/>
      <c r="U17" s="164"/>
      <c r="V17" s="165"/>
      <c r="W17" s="152"/>
      <c r="X17" s="151"/>
    </row>
    <row r="18" spans="1:24" s="259" customFormat="1" ht="12.6" customHeight="1">
      <c r="A18" s="256" t="s">
        <v>363</v>
      </c>
      <c r="B18" s="257"/>
      <c r="C18" s="257"/>
      <c r="D18" s="257"/>
      <c r="E18" s="257"/>
      <c r="F18" s="257"/>
      <c r="G18" s="257"/>
      <c r="H18" s="258"/>
      <c r="I18" s="258"/>
      <c r="J18" s="258"/>
      <c r="K18" s="257"/>
      <c r="L18" s="257"/>
      <c r="M18" s="257"/>
      <c r="N18" s="257"/>
      <c r="P18" s="260"/>
      <c r="Q18" s="260"/>
      <c r="R18" s="260"/>
      <c r="S18" s="261"/>
      <c r="T18" s="260"/>
      <c r="U18" s="260"/>
      <c r="V18" s="261"/>
      <c r="W18" s="262"/>
      <c r="X18" s="263"/>
    </row>
    <row r="19" spans="1:24" s="259" customFormat="1" ht="12.6" customHeight="1">
      <c r="A19" s="259" t="s">
        <v>390</v>
      </c>
      <c r="P19" s="260"/>
      <c r="Q19" s="260"/>
      <c r="R19" s="260"/>
      <c r="S19" s="261"/>
      <c r="T19" s="260"/>
      <c r="U19" s="260"/>
      <c r="V19" s="261"/>
      <c r="W19" s="262"/>
      <c r="X19" s="263"/>
    </row>
    <row r="20" spans="1:24" s="259" customFormat="1" ht="12.6" customHeight="1">
      <c r="A20" s="259" t="s">
        <v>391</v>
      </c>
      <c r="L20" s="264"/>
      <c r="M20" s="264"/>
      <c r="P20" s="260"/>
      <c r="Q20" s="260"/>
      <c r="R20" s="260"/>
      <c r="S20" s="261"/>
      <c r="T20" s="260"/>
      <c r="U20" s="260"/>
      <c r="V20" s="261"/>
      <c r="W20" s="262"/>
      <c r="X20" s="263"/>
    </row>
    <row r="21" spans="1:24" s="259" customFormat="1" ht="12.6" customHeight="1">
      <c r="A21" s="265" t="s">
        <v>392</v>
      </c>
      <c r="B21" s="265"/>
      <c r="C21" s="265"/>
      <c r="D21" s="265"/>
      <c r="E21" s="265"/>
      <c r="F21" s="265"/>
      <c r="G21" s="265"/>
      <c r="H21" s="265"/>
      <c r="I21" s="265"/>
      <c r="J21" s="265"/>
      <c r="K21" s="265"/>
      <c r="L21" s="265"/>
      <c r="M21" s="265"/>
      <c r="N21" s="265"/>
      <c r="P21" s="260"/>
      <c r="Q21" s="260"/>
      <c r="R21" s="260"/>
      <c r="S21" s="261"/>
      <c r="T21" s="260"/>
      <c r="U21" s="260"/>
      <c r="V21" s="261"/>
      <c r="W21" s="262"/>
    </row>
    <row r="22" spans="1:24" s="259" customFormat="1" ht="12.6" customHeight="1">
      <c r="A22" s="265" t="s">
        <v>393</v>
      </c>
      <c r="B22" s="265"/>
      <c r="C22" s="265"/>
      <c r="D22" s="265"/>
      <c r="E22" s="265"/>
      <c r="F22" s="265"/>
      <c r="G22" s="265"/>
      <c r="H22" s="265"/>
      <c r="I22" s="265"/>
      <c r="J22" s="265"/>
      <c r="K22" s="265"/>
      <c r="L22" s="265"/>
      <c r="M22" s="265"/>
      <c r="N22" s="265"/>
      <c r="P22" s="260"/>
      <c r="Q22" s="260"/>
      <c r="R22" s="260"/>
      <c r="S22" s="261"/>
      <c r="T22" s="260"/>
      <c r="U22" s="260"/>
      <c r="V22" s="261"/>
      <c r="W22" s="262"/>
    </row>
    <row r="23" spans="1:24" s="259" customFormat="1" ht="12.6" customHeight="1">
      <c r="A23" s="265" t="s">
        <v>394</v>
      </c>
      <c r="B23" s="265"/>
      <c r="C23" s="265"/>
      <c r="D23" s="265"/>
      <c r="E23" s="265"/>
      <c r="F23" s="265"/>
      <c r="G23" s="265"/>
      <c r="H23" s="265"/>
      <c r="I23" s="265"/>
      <c r="J23" s="265"/>
      <c r="K23" s="265"/>
      <c r="L23" s="265"/>
      <c r="M23" s="265"/>
      <c r="N23" s="265"/>
      <c r="P23" s="260"/>
      <c r="Q23" s="260"/>
      <c r="R23" s="260"/>
      <c r="S23" s="261"/>
      <c r="T23" s="260"/>
      <c r="U23" s="260"/>
      <c r="V23" s="261"/>
      <c r="W23" s="262"/>
    </row>
    <row r="24" spans="1:24" s="259" customFormat="1" ht="12.6" customHeight="1">
      <c r="A24" s="265" t="s">
        <v>395</v>
      </c>
      <c r="B24" s="265"/>
      <c r="C24" s="265"/>
      <c r="D24" s="265"/>
      <c r="E24" s="265"/>
      <c r="F24" s="265"/>
      <c r="G24" s="265"/>
      <c r="H24" s="265"/>
      <c r="I24" s="265"/>
      <c r="J24" s="265"/>
      <c r="K24" s="265"/>
      <c r="L24" s="265"/>
      <c r="M24" s="265"/>
      <c r="N24" s="265"/>
      <c r="P24" s="260"/>
      <c r="Q24" s="260"/>
      <c r="R24" s="260"/>
      <c r="S24" s="261"/>
      <c r="T24" s="260"/>
      <c r="U24" s="260"/>
      <c r="V24" s="261"/>
      <c r="W24" s="262"/>
    </row>
    <row r="25" spans="1:24" s="259" customFormat="1" ht="12.6" customHeight="1">
      <c r="A25" s="265" t="s">
        <v>396</v>
      </c>
      <c r="B25" s="265"/>
      <c r="C25" s="265"/>
      <c r="D25" s="265"/>
      <c r="E25" s="265"/>
      <c r="F25" s="265"/>
      <c r="G25" s="265"/>
      <c r="H25" s="265"/>
      <c r="I25" s="265"/>
      <c r="J25" s="265"/>
      <c r="K25" s="265"/>
      <c r="L25" s="265"/>
      <c r="M25" s="265"/>
      <c r="N25" s="265"/>
      <c r="P25" s="260"/>
      <c r="Q25" s="260"/>
      <c r="R25" s="260"/>
      <c r="S25" s="261"/>
      <c r="T25" s="260"/>
      <c r="U25" s="260"/>
      <c r="V25" s="261"/>
      <c r="W25" s="262"/>
    </row>
    <row r="26" spans="1:24" s="259" customFormat="1" ht="12.6" customHeight="1">
      <c r="A26" s="265" t="s">
        <v>397</v>
      </c>
      <c r="B26" s="266"/>
      <c r="C26" s="266"/>
      <c r="D26" s="266"/>
      <c r="E26" s="266"/>
      <c r="F26" s="266"/>
      <c r="G26" s="266"/>
      <c r="H26" s="266"/>
      <c r="I26" s="266"/>
      <c r="J26" s="266"/>
      <c r="K26" s="266"/>
      <c r="L26" s="266"/>
      <c r="M26" s="266"/>
      <c r="N26" s="266"/>
      <c r="P26" s="260"/>
      <c r="Q26" s="260"/>
      <c r="R26" s="260"/>
      <c r="S26" s="261"/>
      <c r="T26" s="260"/>
      <c r="U26" s="260"/>
      <c r="V26" s="261"/>
      <c r="W26" s="262"/>
    </row>
    <row r="27" spans="1:24" s="259" customFormat="1" ht="12.6" customHeight="1">
      <c r="A27" s="265" t="s">
        <v>389</v>
      </c>
      <c r="B27" s="265"/>
      <c r="C27" s="265"/>
      <c r="D27" s="265"/>
      <c r="E27" s="265"/>
      <c r="F27" s="265"/>
      <c r="G27" s="265"/>
      <c r="H27" s="265"/>
      <c r="I27" s="265"/>
      <c r="J27" s="265"/>
      <c r="K27" s="265"/>
      <c r="L27" s="265"/>
      <c r="M27" s="265"/>
      <c r="N27" s="265"/>
      <c r="P27" s="260"/>
      <c r="Q27" s="260"/>
      <c r="R27" s="260"/>
      <c r="S27" s="261"/>
      <c r="T27" s="260"/>
      <c r="U27" s="260"/>
      <c r="V27" s="261"/>
      <c r="W27" s="262"/>
    </row>
    <row r="28" spans="1:24" s="259" customFormat="1" ht="12.6" customHeight="1">
      <c r="A28" s="265" t="s">
        <v>388</v>
      </c>
      <c r="B28" s="265"/>
      <c r="C28" s="265"/>
      <c r="D28" s="265"/>
      <c r="E28" s="265"/>
      <c r="F28" s="265"/>
      <c r="G28" s="265"/>
      <c r="H28" s="265"/>
      <c r="I28" s="265"/>
      <c r="J28" s="265"/>
      <c r="K28" s="265"/>
      <c r="L28" s="265"/>
      <c r="M28" s="265"/>
      <c r="N28" s="265"/>
      <c r="P28" s="260"/>
      <c r="Q28" s="260"/>
      <c r="R28" s="260"/>
      <c r="S28" s="261"/>
      <c r="T28" s="260"/>
      <c r="U28" s="260"/>
      <c r="V28" s="261"/>
      <c r="W28" s="262"/>
    </row>
    <row r="29" spans="1:24" s="259" customFormat="1" ht="12.6" customHeight="1">
      <c r="A29" s="267" t="s">
        <v>378</v>
      </c>
      <c r="B29" s="267"/>
      <c r="C29" s="267"/>
      <c r="D29" s="267"/>
      <c r="E29" s="267"/>
      <c r="F29" s="267"/>
      <c r="G29" s="267"/>
      <c r="H29" s="267"/>
      <c r="I29" s="267"/>
      <c r="J29" s="267"/>
      <c r="K29" s="267"/>
      <c r="L29" s="267"/>
      <c r="M29" s="267"/>
      <c r="N29" s="267"/>
      <c r="P29" s="260"/>
      <c r="Q29" s="260"/>
      <c r="R29" s="260"/>
      <c r="S29" s="261"/>
      <c r="T29" s="260"/>
      <c r="U29" s="260"/>
      <c r="V29" s="261"/>
      <c r="W29" s="262"/>
    </row>
    <row r="30" spans="1:24" s="259" customFormat="1" ht="12.6" customHeight="1">
      <c r="A30" s="265" t="s">
        <v>398</v>
      </c>
      <c r="B30" s="268"/>
      <c r="C30" s="268"/>
      <c r="D30" s="268"/>
      <c r="E30" s="268"/>
      <c r="F30" s="268"/>
      <c r="G30" s="268"/>
      <c r="H30" s="268"/>
      <c r="I30" s="268"/>
      <c r="J30" s="268"/>
      <c r="K30" s="268"/>
      <c r="L30" s="268"/>
      <c r="M30" s="268"/>
      <c r="N30" s="268"/>
      <c r="P30" s="260"/>
      <c r="Q30" s="260"/>
      <c r="R30" s="260"/>
      <c r="S30" s="261"/>
      <c r="T30" s="260"/>
      <c r="U30" s="260"/>
      <c r="V30" s="261"/>
      <c r="W30" s="262"/>
    </row>
    <row r="31" spans="1:24" s="259" customFormat="1" ht="12.6" customHeight="1">
      <c r="A31" s="261" t="s">
        <v>399</v>
      </c>
      <c r="P31" s="260"/>
      <c r="Q31" s="260"/>
      <c r="R31" s="260"/>
      <c r="S31" s="261"/>
      <c r="T31" s="260"/>
      <c r="U31" s="260"/>
      <c r="V31" s="261"/>
      <c r="W31" s="262"/>
    </row>
    <row r="32" spans="1:24" s="259" customFormat="1" ht="12.6" customHeight="1">
      <c r="A32" s="261" t="s">
        <v>400</v>
      </c>
      <c r="P32" s="260"/>
      <c r="Q32" s="260"/>
      <c r="R32" s="260"/>
      <c r="S32" s="261"/>
      <c r="T32" s="260"/>
      <c r="U32" s="260"/>
      <c r="V32" s="261"/>
      <c r="W32" s="262"/>
    </row>
    <row r="33" spans="1:23" s="259" customFormat="1" ht="12.6" customHeight="1">
      <c r="A33" s="255" t="s">
        <v>407</v>
      </c>
      <c r="P33" s="260"/>
      <c r="Q33" s="260"/>
      <c r="R33" s="260"/>
      <c r="S33" s="261"/>
      <c r="T33" s="260"/>
      <c r="U33" s="260"/>
      <c r="V33" s="261"/>
      <c r="W33" s="262"/>
    </row>
    <row r="34" spans="1:23" s="202" customFormat="1" ht="12.75" customHeight="1">
      <c r="A34" s="254"/>
      <c r="B34" s="203"/>
      <c r="C34" s="203"/>
      <c r="D34" s="203"/>
      <c r="E34" s="204"/>
    </row>
    <row r="35" spans="1:23" s="202" customFormat="1" ht="12.75" customHeight="1">
      <c r="A35" s="254"/>
      <c r="B35" s="203"/>
      <c r="C35" s="203"/>
      <c r="D35" s="203"/>
      <c r="E35" s="204"/>
    </row>
    <row r="45" spans="1:23">
      <c r="K45" s="1" t="s">
        <v>377</v>
      </c>
    </row>
    <row r="56" spans="1:14">
      <c r="A56" s="9"/>
      <c r="B56" s="9"/>
      <c r="C56" s="9"/>
      <c r="D56" s="9"/>
      <c r="E56" s="9"/>
      <c r="F56" s="9"/>
      <c r="G56" s="9"/>
      <c r="H56" s="9"/>
      <c r="I56" s="9"/>
      <c r="J56" s="9"/>
      <c r="K56" s="9"/>
      <c r="L56" s="9"/>
      <c r="M56" s="9"/>
      <c r="N56" s="9"/>
    </row>
    <row r="59" spans="1:14">
      <c r="A59" s="254" t="s">
        <v>387</v>
      </c>
    </row>
  </sheetData>
  <mergeCells count="2">
    <mergeCell ref="B4:J4"/>
    <mergeCell ref="L4:M4"/>
  </mergeCells>
  <pageMargins left="0.4" right="0.25" top="0.5" bottom="0.25" header="0.25" footer="0.25"/>
  <pageSetup scale="68" orientation="landscape" cellComments="asDisplayed" r:id="rId1"/>
  <headerFooter scaleWithDoc="0">
    <oddHeader>&amp;R&amp;P</oddHeader>
  </headerFooter>
  <rowBreaks count="1" manualBreakCount="1">
    <brk id="57"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abColor rgb="FFC00000"/>
    <pageSetUpPr fitToPage="1"/>
  </sheetPr>
  <dimension ref="A1:AC56"/>
  <sheetViews>
    <sheetView defaultGridColor="0" colorId="22" zoomScale="90" zoomScaleNormal="90" workbookViewId="0">
      <selection activeCell="N14" sqref="N14"/>
    </sheetView>
  </sheetViews>
  <sheetFormatPr defaultColWidth="15.21875" defaultRowHeight="15.6"/>
  <cols>
    <col min="1" max="1" width="12.77734375" style="1" customWidth="1"/>
    <col min="2" max="3" width="16.77734375" style="1" customWidth="1"/>
    <col min="4" max="4" width="14.77734375" style="1" hidden="1" customWidth="1"/>
    <col min="5" max="5" width="17.77734375" style="1" hidden="1" customWidth="1"/>
    <col min="6" max="6" width="16.77734375" style="1" hidden="1" customWidth="1"/>
    <col min="7" max="7" width="14.77734375" style="1" hidden="1" customWidth="1"/>
    <col min="8" max="9" width="14.77734375" style="1" customWidth="1"/>
    <col min="10" max="10" width="13.77734375" style="1" customWidth="1"/>
    <col min="11" max="11" width="14.77734375" style="1" customWidth="1"/>
    <col min="12" max="12" width="13.77734375" style="1" customWidth="1"/>
    <col min="13" max="14" width="16.77734375" style="1" customWidth="1"/>
    <col min="15" max="15" width="17.77734375" style="1" customWidth="1"/>
    <col min="16" max="16" width="16.77734375" style="1" customWidth="1"/>
    <col min="17" max="17" width="8.77734375" style="1" customWidth="1"/>
    <col min="18" max="18" width="4.44140625" style="164" bestFit="1" customWidth="1"/>
    <col min="19" max="20" width="11.5546875" style="164" customWidth="1"/>
    <col min="21" max="21" width="7.77734375" style="165" customWidth="1"/>
    <col min="22" max="22" width="1.77734375" style="164" customWidth="1"/>
    <col min="23" max="23" width="17.77734375" style="164" bestFit="1" customWidth="1"/>
    <col min="24" max="24" width="7.77734375" style="165" customWidth="1"/>
    <col min="25" max="25" width="7.77734375" style="152" customWidth="1"/>
    <col min="26" max="16384" width="15.21875" style="1"/>
  </cols>
  <sheetData>
    <row r="1" spans="1:29" ht="17.100000000000001" customHeight="1">
      <c r="A1" s="75" t="s">
        <v>128</v>
      </c>
      <c r="B1" s="269"/>
      <c r="C1" s="269"/>
      <c r="D1" s="269"/>
      <c r="E1" s="270"/>
      <c r="F1" s="270"/>
      <c r="Q1" s="283" t="s">
        <v>406</v>
      </c>
    </row>
    <row r="2" spans="1:29" ht="15" customHeight="1">
      <c r="A2" s="2" t="s">
        <v>15</v>
      </c>
      <c r="F2" s="270"/>
    </row>
    <row r="3" spans="1:29" ht="6" customHeight="1" thickBot="1">
      <c r="A3" s="24"/>
      <c r="B3" s="3"/>
      <c r="C3" s="3"/>
      <c r="D3" s="3"/>
      <c r="E3" s="3"/>
      <c r="F3" s="3"/>
      <c r="G3" s="3"/>
      <c r="H3" s="3"/>
      <c r="I3" s="3"/>
      <c r="J3" s="3"/>
      <c r="K3" s="3"/>
      <c r="L3" s="3"/>
      <c r="M3" s="3"/>
      <c r="N3" s="3"/>
      <c r="O3" s="3"/>
      <c r="P3" s="3"/>
      <c r="Q3" s="4"/>
    </row>
    <row r="4" spans="1:29" ht="15" customHeight="1">
      <c r="A4" s="8"/>
      <c r="B4" s="301" t="s">
        <v>16</v>
      </c>
      <c r="C4" s="301"/>
      <c r="D4" s="301"/>
      <c r="E4" s="302"/>
      <c r="F4" s="302"/>
      <c r="G4" s="302"/>
      <c r="H4" s="302"/>
      <c r="I4" s="302"/>
      <c r="J4" s="302"/>
      <c r="K4" s="302"/>
      <c r="L4" s="302"/>
      <c r="M4" s="8"/>
      <c r="N4" s="301" t="s">
        <v>17</v>
      </c>
      <c r="O4" s="301"/>
      <c r="P4" s="8"/>
      <c r="Q4" s="4"/>
    </row>
    <row r="5" spans="1:29" ht="39" customHeight="1" thickBot="1">
      <c r="A5" s="303" t="s">
        <v>373</v>
      </c>
      <c r="B5" s="303" t="s">
        <v>368</v>
      </c>
      <c r="C5" s="161" t="s">
        <v>418</v>
      </c>
      <c r="D5" s="161"/>
      <c r="E5" s="161"/>
      <c r="F5" s="161"/>
      <c r="G5" s="161"/>
      <c r="H5" s="303" t="s">
        <v>366</v>
      </c>
      <c r="I5" s="303" t="s">
        <v>367</v>
      </c>
      <c r="J5" s="303" t="s">
        <v>365</v>
      </c>
      <c r="K5" s="303" t="s">
        <v>364</v>
      </c>
      <c r="L5" s="303" t="s">
        <v>419</v>
      </c>
      <c r="M5" s="161" t="s">
        <v>369</v>
      </c>
      <c r="N5" s="303" t="s">
        <v>370</v>
      </c>
      <c r="O5" s="303" t="s">
        <v>371</v>
      </c>
      <c r="P5" s="303" t="s">
        <v>372</v>
      </c>
      <c r="Q5" s="4"/>
      <c r="Y5" s="163"/>
      <c r="Z5" s="1" t="s">
        <v>1</v>
      </c>
      <c r="AA5" s="1" t="s">
        <v>374</v>
      </c>
      <c r="AB5" s="1" t="s">
        <v>375</v>
      </c>
      <c r="AC5" s="1" t="s">
        <v>376</v>
      </c>
    </row>
    <row r="6" spans="1:29" hidden="1">
      <c r="A6" s="304">
        <v>2011</v>
      </c>
      <c r="B6" s="296">
        <v>3012379000</v>
      </c>
      <c r="C6" s="297" t="e">
        <f>SUM(#REF!)</f>
        <v>#REF!</v>
      </c>
      <c r="D6" s="296"/>
      <c r="E6" s="298"/>
      <c r="F6" s="298"/>
      <c r="G6" s="298"/>
      <c r="H6" s="298" t="s">
        <v>18</v>
      </c>
      <c r="I6" s="298" t="s">
        <v>18</v>
      </c>
      <c r="J6" s="296"/>
      <c r="K6" s="296"/>
      <c r="L6" s="299"/>
      <c r="M6" s="300" t="e">
        <f t="shared" ref="M6:M15" si="0">SUM(B6:C6,H6:L6)</f>
        <v>#REF!</v>
      </c>
      <c r="N6" s="296">
        <v>1010205000</v>
      </c>
      <c r="O6" s="296">
        <v>204027000</v>
      </c>
      <c r="P6" s="300">
        <v>4762261000</v>
      </c>
      <c r="Q6" s="7"/>
      <c r="U6" s="166"/>
      <c r="X6" s="166"/>
      <c r="Y6" s="153"/>
      <c r="Z6" s="22"/>
    </row>
    <row r="7" spans="1:29" ht="21" customHeight="1">
      <c r="A7" s="304">
        <v>2012</v>
      </c>
      <c r="B7" s="296">
        <v>3121503000</v>
      </c>
      <c r="C7" s="297" t="e">
        <f>SUM(#REF!)</f>
        <v>#REF!</v>
      </c>
      <c r="D7" s="296"/>
      <c r="E7" s="298"/>
      <c r="F7" s="298"/>
      <c r="G7" s="298"/>
      <c r="H7" s="298" t="s">
        <v>18</v>
      </c>
      <c r="I7" s="298" t="s">
        <v>18</v>
      </c>
      <c r="J7" s="296"/>
      <c r="K7" s="296"/>
      <c r="L7" s="299"/>
      <c r="M7" s="300" t="e">
        <f t="shared" si="0"/>
        <v>#REF!</v>
      </c>
      <c r="N7" s="296">
        <v>1052522000</v>
      </c>
      <c r="O7" s="296">
        <v>214098000</v>
      </c>
      <c r="P7" s="300" t="e">
        <f t="shared" ref="P7:P13" si="1">SUM(M7:O7)</f>
        <v>#REF!</v>
      </c>
      <c r="Q7" s="7"/>
      <c r="R7" s="170"/>
      <c r="U7" s="166"/>
      <c r="X7" s="166"/>
      <c r="Y7" s="153"/>
      <c r="Z7" s="154">
        <f t="shared" ref="Z7:Z16" si="2">B7/B6-1</f>
        <v>3.6225189459891949E-2</v>
      </c>
      <c r="AA7" s="154" t="e">
        <f t="shared" ref="AA7:AB16" si="3">M7/M6-1</f>
        <v>#REF!</v>
      </c>
      <c r="AB7" s="154">
        <f t="shared" si="3"/>
        <v>4.1889517474176019E-2</v>
      </c>
      <c r="AC7" s="154" t="e">
        <f t="shared" ref="AC7:AC15" si="4">P7/P6-1</f>
        <v>#REF!</v>
      </c>
    </row>
    <row r="8" spans="1:29" ht="15" customHeight="1">
      <c r="A8" s="304">
        <v>2013</v>
      </c>
      <c r="B8" s="287">
        <v>3219798000</v>
      </c>
      <c r="C8" s="293" t="e">
        <f>SUM(#REF!)</f>
        <v>#REF!</v>
      </c>
      <c r="D8" s="287"/>
      <c r="E8" s="289"/>
      <c r="F8" s="289"/>
      <c r="G8" s="289"/>
      <c r="H8" s="289" t="s">
        <v>18</v>
      </c>
      <c r="I8" s="289" t="s">
        <v>18</v>
      </c>
      <c r="J8" s="287"/>
      <c r="K8" s="287"/>
      <c r="L8" s="288"/>
      <c r="M8" s="290" t="e">
        <f t="shared" si="0"/>
        <v>#REF!</v>
      </c>
      <c r="N8" s="287">
        <v>1089743000</v>
      </c>
      <c r="O8" s="287">
        <v>221396000</v>
      </c>
      <c r="P8" s="290" t="e">
        <f t="shared" si="1"/>
        <v>#REF!</v>
      </c>
      <c r="Q8" s="7"/>
      <c r="R8" s="170"/>
      <c r="U8" s="166"/>
      <c r="X8" s="166"/>
      <c r="Y8" s="153"/>
      <c r="Z8" s="154">
        <f t="shared" si="2"/>
        <v>3.1489638164691858E-2</v>
      </c>
      <c r="AA8" s="154" t="e">
        <f t="shared" si="3"/>
        <v>#REF!</v>
      </c>
      <c r="AB8" s="154">
        <f t="shared" si="3"/>
        <v>3.5363631354023983E-2</v>
      </c>
      <c r="AC8" s="154" t="e">
        <f t="shared" si="4"/>
        <v>#REF!</v>
      </c>
    </row>
    <row r="9" spans="1:29" ht="15" customHeight="1">
      <c r="A9" s="304">
        <v>2014</v>
      </c>
      <c r="B9" s="294">
        <v>3066456000</v>
      </c>
      <c r="C9" s="293" t="e">
        <f>SUM(#REF!)</f>
        <v>#REF!</v>
      </c>
      <c r="D9" s="294"/>
      <c r="E9" s="289"/>
      <c r="F9" s="289"/>
      <c r="G9" s="289"/>
      <c r="H9" s="289">
        <v>203933000</v>
      </c>
      <c r="I9" s="289">
        <v>107424000</v>
      </c>
      <c r="J9" s="294"/>
      <c r="K9" s="294"/>
      <c r="L9" s="288"/>
      <c r="M9" s="290" t="e">
        <f t="shared" si="0"/>
        <v>#REF!</v>
      </c>
      <c r="N9" s="294">
        <v>1094794000</v>
      </c>
      <c r="O9" s="294">
        <v>334030000</v>
      </c>
      <c r="P9" s="290" t="e">
        <f t="shared" si="1"/>
        <v>#REF!</v>
      </c>
      <c r="Q9" s="7"/>
      <c r="R9" s="170"/>
      <c r="U9" s="166"/>
      <c r="X9" s="166"/>
      <c r="Y9" s="153"/>
      <c r="Z9" s="154">
        <f t="shared" si="2"/>
        <v>-4.7624726768573655E-2</v>
      </c>
      <c r="AA9" s="154" t="e">
        <f t="shared" si="3"/>
        <v>#REF!</v>
      </c>
      <c r="AB9" s="154">
        <f t="shared" si="3"/>
        <v>4.6350378024910821E-3</v>
      </c>
      <c r="AC9" s="154" t="e">
        <f t="shared" si="4"/>
        <v>#REF!</v>
      </c>
    </row>
    <row r="10" spans="1:29" ht="15" customHeight="1">
      <c r="A10" s="304">
        <v>2015</v>
      </c>
      <c r="B10" s="294">
        <v>3235444000</v>
      </c>
      <c r="C10" s="293" t="e">
        <f>SUM(#REF!)</f>
        <v>#REF!</v>
      </c>
      <c r="D10" s="294"/>
      <c r="E10" s="289"/>
      <c r="F10" s="289"/>
      <c r="G10" s="289"/>
      <c r="H10" s="289">
        <v>246324000</v>
      </c>
      <c r="I10" s="289">
        <v>129918000</v>
      </c>
      <c r="J10" s="294"/>
      <c r="K10" s="294"/>
      <c r="L10" s="288"/>
      <c r="M10" s="290" t="e">
        <f t="shared" si="0"/>
        <v>#REF!</v>
      </c>
      <c r="N10" s="294">
        <v>1143330000</v>
      </c>
      <c r="O10" s="294">
        <v>352406000</v>
      </c>
      <c r="P10" s="290" t="e">
        <f t="shared" si="1"/>
        <v>#REF!</v>
      </c>
      <c r="Q10" s="7"/>
      <c r="R10" s="170"/>
      <c r="U10" s="166"/>
      <c r="X10" s="166"/>
      <c r="Y10" s="153"/>
      <c r="Z10" s="154">
        <f t="shared" si="2"/>
        <v>5.5108568327737251E-2</v>
      </c>
      <c r="AA10" s="154" t="e">
        <f t="shared" si="3"/>
        <v>#REF!</v>
      </c>
      <c r="AB10" s="154">
        <f t="shared" si="3"/>
        <v>4.4333454512903714E-2</v>
      </c>
      <c r="AC10" s="154" t="e">
        <f t="shared" si="4"/>
        <v>#REF!</v>
      </c>
    </row>
    <row r="11" spans="1:29" ht="15" customHeight="1">
      <c r="A11" s="304">
        <v>2016</v>
      </c>
      <c r="B11" s="294">
        <v>3295853000</v>
      </c>
      <c r="C11" s="293" t="e">
        <f>SUM(#REF!)</f>
        <v>#REF!</v>
      </c>
      <c r="D11" s="294"/>
      <c r="E11" s="289"/>
      <c r="F11" s="289"/>
      <c r="G11" s="289"/>
      <c r="H11" s="289">
        <v>237314000</v>
      </c>
      <c r="I11" s="289">
        <v>126537000</v>
      </c>
      <c r="J11" s="294"/>
      <c r="K11" s="294"/>
      <c r="L11" s="288"/>
      <c r="M11" s="290" t="e">
        <f t="shared" si="0"/>
        <v>#REF!</v>
      </c>
      <c r="N11" s="294">
        <v>1188704000</v>
      </c>
      <c r="O11" s="294">
        <v>355547000</v>
      </c>
      <c r="P11" s="290" t="e">
        <f t="shared" si="1"/>
        <v>#REF!</v>
      </c>
      <c r="Q11" s="7"/>
      <c r="R11" s="170"/>
      <c r="U11" s="166"/>
      <c r="X11" s="166"/>
      <c r="Y11" s="153"/>
      <c r="Z11" s="154">
        <f t="shared" si="2"/>
        <v>1.8671007750404645E-2</v>
      </c>
      <c r="AA11" s="154" t="e">
        <f t="shared" si="3"/>
        <v>#REF!</v>
      </c>
      <c r="AB11" s="154">
        <f t="shared" si="3"/>
        <v>3.9685829987842425E-2</v>
      </c>
      <c r="AC11" s="154" t="e">
        <f t="shared" si="4"/>
        <v>#REF!</v>
      </c>
    </row>
    <row r="12" spans="1:29" ht="15" customHeight="1">
      <c r="A12" s="304">
        <v>2017</v>
      </c>
      <c r="B12" s="294">
        <f>ROUND(3357064365.72,-3)+3354561000*0</f>
        <v>3357064000</v>
      </c>
      <c r="C12" s="293" t="e">
        <f>SUM(#REF!)</f>
        <v>#REF!</v>
      </c>
      <c r="D12" s="294"/>
      <c r="E12" s="289"/>
      <c r="F12" s="289"/>
      <c r="G12" s="289"/>
      <c r="H12" s="289">
        <v>251601000</v>
      </c>
      <c r="I12" s="289">
        <v>131472000</v>
      </c>
      <c r="J12" s="294"/>
      <c r="K12" s="294"/>
      <c r="L12" s="288"/>
      <c r="M12" s="290" t="e">
        <f t="shared" si="0"/>
        <v>#REF!</v>
      </c>
      <c r="N12" s="294">
        <v>1213929000</v>
      </c>
      <c r="O12" s="294">
        <v>365878000</v>
      </c>
      <c r="P12" s="290" t="e">
        <f t="shared" si="1"/>
        <v>#REF!</v>
      </c>
      <c r="Q12" s="7"/>
      <c r="R12" s="173"/>
      <c r="S12" s="174" t="s">
        <v>383</v>
      </c>
      <c r="T12" s="175"/>
      <c r="U12" s="176"/>
      <c r="V12" s="172"/>
      <c r="W12" s="171"/>
      <c r="Y12" s="153"/>
      <c r="Z12" s="154">
        <f t="shared" si="2"/>
        <v>1.8572126851531312E-2</v>
      </c>
      <c r="AA12" s="154" t="e">
        <f t="shared" si="3"/>
        <v>#REF!</v>
      </c>
      <c r="AB12" s="154">
        <f t="shared" si="3"/>
        <v>2.1220589818827795E-2</v>
      </c>
      <c r="AC12" s="154" t="e">
        <f t="shared" si="4"/>
        <v>#REF!</v>
      </c>
    </row>
    <row r="13" spans="1:29" ht="15" customHeight="1">
      <c r="A13" s="304">
        <v>2018</v>
      </c>
      <c r="B13" s="291">
        <f>ROUND(3461771752.8,-3)+3458249000*0</f>
        <v>3461772000</v>
      </c>
      <c r="C13" s="293" t="e">
        <f>SUM(#REF!)</f>
        <v>#REF!</v>
      </c>
      <c r="D13" s="291"/>
      <c r="E13" s="289"/>
      <c r="F13" s="289"/>
      <c r="G13" s="289"/>
      <c r="H13" s="289">
        <v>256443000</v>
      </c>
      <c r="I13" s="289">
        <v>137059000</v>
      </c>
      <c r="J13" s="291"/>
      <c r="K13" s="291"/>
      <c r="L13" s="292"/>
      <c r="M13" s="290" t="e">
        <f t="shared" si="0"/>
        <v>#REF!</v>
      </c>
      <c r="N13" s="294">
        <v>1243480000</v>
      </c>
      <c r="O13" s="291">
        <v>376561000</v>
      </c>
      <c r="P13" s="290" t="e">
        <f t="shared" si="1"/>
        <v>#REF!</v>
      </c>
      <c r="Q13" s="7"/>
      <c r="R13" s="177" t="s">
        <v>382</v>
      </c>
      <c r="S13" s="177" t="s">
        <v>380</v>
      </c>
      <c r="T13" s="177" t="s">
        <v>381</v>
      </c>
      <c r="U13" s="178" t="s">
        <v>379</v>
      </c>
      <c r="V13" s="169"/>
      <c r="W13" s="169" t="s">
        <v>384</v>
      </c>
      <c r="X13" s="168" t="s">
        <v>379</v>
      </c>
      <c r="Y13" s="153"/>
      <c r="Z13" s="154">
        <f t="shared" si="2"/>
        <v>3.1190349662681527E-2</v>
      </c>
      <c r="AA13" s="154" t="e">
        <f t="shared" si="3"/>
        <v>#REF!</v>
      </c>
      <c r="AB13" s="154">
        <f t="shared" si="3"/>
        <v>2.4343268840269827E-2</v>
      </c>
      <c r="AC13" s="154" t="e">
        <f t="shared" si="4"/>
        <v>#REF!</v>
      </c>
    </row>
    <row r="14" spans="1:29" ht="15" customHeight="1">
      <c r="A14" s="304">
        <v>2019</v>
      </c>
      <c r="B14" s="291">
        <v>3580355000</v>
      </c>
      <c r="C14" s="293" t="e">
        <f>SUM(#REF!)</f>
        <v>#REF!</v>
      </c>
      <c r="D14" s="291"/>
      <c r="E14" s="295"/>
      <c r="F14" s="295"/>
      <c r="G14" s="295"/>
      <c r="H14" s="295">
        <f>ROUND(263033838.77,-3)</f>
        <v>263034000</v>
      </c>
      <c r="I14" s="295">
        <f>ROUND(139641901.73,-3)</f>
        <v>139642000</v>
      </c>
      <c r="J14" s="291">
        <v>20358000</v>
      </c>
      <c r="K14" s="291"/>
      <c r="L14" s="286"/>
      <c r="M14" s="290" t="e">
        <f t="shared" si="0"/>
        <v>#REF!</v>
      </c>
      <c r="N14" s="294">
        <v>1292804000</v>
      </c>
      <c r="O14" s="291">
        <v>392605000</v>
      </c>
      <c r="P14" s="290" t="e">
        <f>SUM(M14:O14)</f>
        <v>#REF!</v>
      </c>
      <c r="Q14" s="7"/>
      <c r="R14" s="179">
        <v>2019</v>
      </c>
      <c r="S14" s="173" t="e">
        <f>P14</f>
        <v>#REF!</v>
      </c>
      <c r="T14" s="173">
        <v>6764132129.4500237</v>
      </c>
      <c r="U14" s="180" t="e">
        <f>P14/T14-1</f>
        <v>#REF!</v>
      </c>
      <c r="W14" s="164">
        <v>6409139000</v>
      </c>
      <c r="X14" s="167">
        <f>W14/T14-1</f>
        <v>-5.2481696492065355E-2</v>
      </c>
      <c r="Y14" s="153"/>
      <c r="Z14" s="154">
        <f t="shared" si="2"/>
        <v>3.4255000040441796E-2</v>
      </c>
      <c r="AA14" s="154" t="e">
        <f t="shared" si="3"/>
        <v>#REF!</v>
      </c>
      <c r="AB14" s="154">
        <f t="shared" si="3"/>
        <v>3.9666098369093294E-2</v>
      </c>
      <c r="AC14" s="154" t="e">
        <f t="shared" si="4"/>
        <v>#REF!</v>
      </c>
    </row>
    <row r="15" spans="1:29" ht="15" customHeight="1">
      <c r="A15" s="304">
        <v>2020</v>
      </c>
      <c r="B15" s="291">
        <f>ROUND(2683258.31+208033441.59+53040341.29+3169525635.96+-34441737.4+2478935.49+173593188.29+-5477492.26+540921001.82+-406044118.99+132233.73+2033538.76+338923.1,-3)</f>
        <v>3706817000</v>
      </c>
      <c r="C15" s="293" t="e">
        <f>SUM(#REF!)</f>
        <v>#REF!</v>
      </c>
      <c r="D15" s="291"/>
      <c r="E15" s="295"/>
      <c r="F15" s="295"/>
      <c r="G15" s="295"/>
      <c r="H15" s="295">
        <f>ROUND(268751277.28,-3)</f>
        <v>268751000</v>
      </c>
      <c r="I15" s="295">
        <f>ROUND(142869323.15,-3)</f>
        <v>142869000</v>
      </c>
      <c r="J15" s="291">
        <f>ROUND(11366680.58+11364295.82,-3)</f>
        <v>22731000</v>
      </c>
      <c r="K15" s="291"/>
      <c r="L15" s="286"/>
      <c r="M15" s="290" t="e">
        <f t="shared" si="0"/>
        <v>#REF!</v>
      </c>
      <c r="N15" s="294">
        <f>ROUND(1358988340.78,-3)</f>
        <v>1358988000</v>
      </c>
      <c r="O15" s="291">
        <f>ROUND(406044118.99,-3)</f>
        <v>406044000</v>
      </c>
      <c r="P15" s="290" t="e">
        <f>SUM(M15:O15)</f>
        <v>#REF!</v>
      </c>
      <c r="Q15" s="7"/>
      <c r="R15" s="179">
        <v>2020</v>
      </c>
      <c r="S15" s="173" t="e">
        <f t="shared" ref="S15:S16" si="5">P15</f>
        <v>#REF!</v>
      </c>
      <c r="T15" s="173">
        <v>6965941756.3400993</v>
      </c>
      <c r="U15" s="180" t="e">
        <f t="shared" ref="U15:U16" si="6">P15/T15-1</f>
        <v>#REF!</v>
      </c>
      <c r="W15" s="164">
        <v>6921512000</v>
      </c>
      <c r="X15" s="167">
        <f>W15/T15-1</f>
        <v>-6.3781406583913736E-3</v>
      </c>
      <c r="Y15" s="153"/>
      <c r="Z15" s="154">
        <f t="shared" si="2"/>
        <v>3.5321078496405978E-2</v>
      </c>
      <c r="AA15" s="154" t="e">
        <f t="shared" si="3"/>
        <v>#REF!</v>
      </c>
      <c r="AB15" s="154">
        <f t="shared" si="3"/>
        <v>5.1194148532956341E-2</v>
      </c>
      <c r="AC15" s="154" t="e">
        <f t="shared" si="4"/>
        <v>#REF!</v>
      </c>
    </row>
    <row r="16" spans="1:29" ht="15" customHeight="1">
      <c r="A16" s="304">
        <v>2021</v>
      </c>
      <c r="B16" s="291">
        <f>ROUND(4166181778.91,-3)</f>
        <v>4166182000</v>
      </c>
      <c r="C16" s="292">
        <f>ROUND(883351323.76+381740948.12+415199.89+627216.85,-3)</f>
        <v>1266135000</v>
      </c>
      <c r="D16" s="295"/>
      <c r="E16" s="295"/>
      <c r="F16" s="295"/>
      <c r="G16" s="295"/>
      <c r="H16" s="295">
        <f>ROUND(286169787.36,-3)</f>
        <v>286170000</v>
      </c>
      <c r="I16" s="295">
        <f>ROUND(168804319.76,-3)</f>
        <v>168804000</v>
      </c>
      <c r="J16" s="291">
        <f>ROUND(11485184.74+11483982.06,-3)</f>
        <v>22969000</v>
      </c>
      <c r="K16" s="291">
        <f>ROUND(89337245.13,-3)</f>
        <v>89337000</v>
      </c>
      <c r="L16" s="293">
        <f>ROUND(2371114.51+318246.64,-3)</f>
        <v>2689000</v>
      </c>
      <c r="M16" s="290">
        <f>SUM(B16:C16,H16:L16)</f>
        <v>6002286000</v>
      </c>
      <c r="N16" s="294">
        <f>ROUND(1477201024.21,-3)</f>
        <v>1477201000</v>
      </c>
      <c r="O16" s="291">
        <f>ROUND(458362738.92,-3)</f>
        <v>458363000</v>
      </c>
      <c r="P16" s="290">
        <f>SUM(M16:O16)</f>
        <v>7937850000</v>
      </c>
      <c r="Q16" s="7"/>
      <c r="R16" s="179">
        <v>2021</v>
      </c>
      <c r="S16" s="173">
        <f t="shared" si="5"/>
        <v>7937850000</v>
      </c>
      <c r="T16" s="173">
        <v>7924865481.6600456</v>
      </c>
      <c r="U16" s="180">
        <f t="shared" si="6"/>
        <v>1.6384528380959384E-3</v>
      </c>
      <c r="X16" s="167"/>
      <c r="Y16" s="153"/>
      <c r="Z16" s="154">
        <f t="shared" si="2"/>
        <v>0.12392438040507536</v>
      </c>
      <c r="AA16" s="154" t="e">
        <f t="shared" si="3"/>
        <v>#REF!</v>
      </c>
      <c r="AB16" s="154">
        <f t="shared" si="3"/>
        <v>8.6986051385295582E-2</v>
      </c>
      <c r="AC16" s="154" t="e">
        <f>P16/P15-1</f>
        <v>#REF!</v>
      </c>
    </row>
    <row r="17" spans="1:26" s="150" customFormat="1" ht="6" customHeight="1">
      <c r="A17" s="305"/>
      <c r="B17" s="149">
        <f>B16/B14-1</f>
        <v>0.16362260166938758</v>
      </c>
      <c r="C17" s="149"/>
      <c r="D17" s="149" t="e">
        <f t="shared" ref="D17:P17" si="7">D16/D14-1</f>
        <v>#DIV/0!</v>
      </c>
      <c r="E17" s="149" t="e">
        <f t="shared" si="7"/>
        <v>#DIV/0!</v>
      </c>
      <c r="F17" s="149" t="e">
        <f t="shared" si="7"/>
        <v>#DIV/0!</v>
      </c>
      <c r="G17" s="149" t="e">
        <f t="shared" si="7"/>
        <v>#DIV/0!</v>
      </c>
      <c r="H17" s="149">
        <f t="shared" si="7"/>
        <v>8.7958210725609609E-2</v>
      </c>
      <c r="I17" s="149">
        <f t="shared" si="7"/>
        <v>0.20883401841852733</v>
      </c>
      <c r="J17" s="149">
        <f t="shared" si="7"/>
        <v>0.12825424894390403</v>
      </c>
      <c r="K17" s="149" t="e">
        <f t="shared" si="7"/>
        <v>#DIV/0!</v>
      </c>
      <c r="L17" s="149" t="e">
        <f t="shared" si="7"/>
        <v>#DIV/0!</v>
      </c>
      <c r="M17" s="149" t="e">
        <f t="shared" si="7"/>
        <v>#REF!</v>
      </c>
      <c r="N17" s="149">
        <f t="shared" si="7"/>
        <v>0.14263337675316601</v>
      </c>
      <c r="O17" s="149">
        <f t="shared" si="7"/>
        <v>0.16749149908941563</v>
      </c>
      <c r="P17" s="149" t="e">
        <f t="shared" si="7"/>
        <v>#REF!</v>
      </c>
      <c r="R17" s="164"/>
      <c r="S17" s="164"/>
      <c r="T17" s="164"/>
      <c r="U17" s="165"/>
      <c r="V17" s="164"/>
      <c r="W17" s="164"/>
      <c r="X17" s="165"/>
      <c r="Y17" s="152"/>
      <c r="Z17" s="151"/>
    </row>
    <row r="18" spans="1:26" s="259" customFormat="1" ht="12.6" customHeight="1">
      <c r="A18" s="256" t="s">
        <v>363</v>
      </c>
      <c r="B18" s="257"/>
      <c r="C18" s="257"/>
      <c r="D18" s="257"/>
      <c r="E18" s="257"/>
      <c r="F18" s="257"/>
      <c r="G18" s="257"/>
      <c r="H18" s="257"/>
      <c r="I18" s="258"/>
      <c r="J18" s="258"/>
      <c r="K18" s="258"/>
      <c r="L18" s="258"/>
      <c r="M18" s="257"/>
      <c r="N18" s="257"/>
      <c r="O18" s="257"/>
      <c r="P18" s="257"/>
      <c r="R18" s="260"/>
      <c r="S18" s="260"/>
      <c r="T18" s="260"/>
      <c r="U18" s="261"/>
      <c r="V18" s="260"/>
      <c r="W18" s="260"/>
      <c r="X18" s="261"/>
      <c r="Y18" s="262"/>
      <c r="Z18" s="263"/>
    </row>
    <row r="19" spans="1:26" s="259" customFormat="1" ht="12.6" customHeight="1">
      <c r="A19" s="259" t="s">
        <v>390</v>
      </c>
      <c r="R19" s="260"/>
      <c r="S19" s="260"/>
      <c r="T19" s="260"/>
      <c r="U19" s="261"/>
      <c r="V19" s="260"/>
      <c r="W19" s="260"/>
      <c r="X19" s="261"/>
      <c r="Y19" s="262"/>
      <c r="Z19" s="263"/>
    </row>
    <row r="20" spans="1:26" s="259" customFormat="1" ht="12.6" customHeight="1">
      <c r="A20" s="259" t="s">
        <v>391</v>
      </c>
      <c r="N20" s="264"/>
      <c r="O20" s="264"/>
      <c r="R20" s="260"/>
      <c r="S20" s="260"/>
      <c r="T20" s="260"/>
      <c r="U20" s="261"/>
      <c r="V20" s="260"/>
      <c r="W20" s="260"/>
      <c r="X20" s="261"/>
      <c r="Y20" s="262"/>
      <c r="Z20" s="263"/>
    </row>
    <row r="21" spans="1:26" s="259" customFormat="1" ht="12.6" customHeight="1">
      <c r="A21" s="265" t="s">
        <v>392</v>
      </c>
      <c r="B21" s="265"/>
      <c r="C21" s="265"/>
      <c r="D21" s="265"/>
      <c r="E21" s="265"/>
      <c r="F21" s="265"/>
      <c r="G21" s="265"/>
      <c r="H21" s="265"/>
      <c r="I21" s="265"/>
      <c r="J21" s="265"/>
      <c r="K21" s="265"/>
      <c r="L21" s="265"/>
      <c r="M21" s="265"/>
      <c r="N21" s="265"/>
      <c r="O21" s="265"/>
      <c r="P21" s="265"/>
      <c r="R21" s="260"/>
      <c r="S21" s="260"/>
      <c r="T21" s="260"/>
      <c r="U21" s="261"/>
      <c r="V21" s="260"/>
      <c r="W21" s="260"/>
      <c r="X21" s="261"/>
      <c r="Y21" s="262"/>
    </row>
    <row r="22" spans="1:26" s="259" customFormat="1" ht="12.6" customHeight="1">
      <c r="A22" s="265" t="s">
        <v>408</v>
      </c>
      <c r="B22" s="265"/>
      <c r="C22" s="265"/>
      <c r="D22" s="265"/>
      <c r="E22" s="265"/>
      <c r="F22" s="265"/>
      <c r="G22" s="265"/>
      <c r="H22" s="265"/>
      <c r="I22" s="265"/>
      <c r="J22" s="265"/>
      <c r="K22" s="265"/>
      <c r="L22" s="265"/>
      <c r="M22" s="265"/>
      <c r="N22" s="265"/>
      <c r="O22" s="265"/>
      <c r="P22" s="265"/>
      <c r="R22" s="260"/>
      <c r="S22" s="260"/>
      <c r="T22" s="260"/>
      <c r="U22" s="261"/>
      <c r="V22" s="260"/>
      <c r="W22" s="260"/>
      <c r="X22" s="261"/>
      <c r="Y22" s="262"/>
    </row>
    <row r="23" spans="1:26" s="259" customFormat="1" ht="12.6" customHeight="1">
      <c r="A23" s="265" t="s">
        <v>409</v>
      </c>
      <c r="B23" s="265"/>
      <c r="C23" s="265"/>
      <c r="D23" s="265"/>
      <c r="E23" s="265"/>
      <c r="F23" s="265"/>
      <c r="G23" s="265"/>
      <c r="H23" s="265"/>
      <c r="I23" s="265"/>
      <c r="J23" s="265"/>
      <c r="K23" s="265"/>
      <c r="L23" s="265"/>
      <c r="M23" s="265"/>
      <c r="N23" s="265"/>
      <c r="O23" s="265"/>
      <c r="P23" s="265"/>
      <c r="R23" s="260"/>
      <c r="S23" s="260"/>
      <c r="T23" s="260"/>
      <c r="U23" s="261"/>
      <c r="V23" s="260"/>
      <c r="W23" s="260"/>
      <c r="X23" s="261"/>
      <c r="Y23" s="262"/>
    </row>
    <row r="24" spans="1:26" s="259" customFormat="1" ht="12.6" customHeight="1">
      <c r="A24" s="265" t="s">
        <v>410</v>
      </c>
      <c r="B24" s="265"/>
      <c r="C24" s="265"/>
      <c r="D24" s="265"/>
      <c r="E24" s="265"/>
      <c r="F24" s="265"/>
      <c r="G24" s="265"/>
      <c r="H24" s="265"/>
      <c r="I24" s="265"/>
      <c r="J24" s="265"/>
      <c r="K24" s="265"/>
      <c r="L24" s="265"/>
      <c r="M24" s="265"/>
      <c r="N24" s="265"/>
      <c r="O24" s="265"/>
      <c r="P24" s="265"/>
      <c r="R24" s="260"/>
      <c r="S24" s="260"/>
      <c r="T24" s="260"/>
      <c r="U24" s="261"/>
      <c r="V24" s="260"/>
      <c r="W24" s="260"/>
      <c r="X24" s="261"/>
      <c r="Y24" s="262"/>
    </row>
    <row r="25" spans="1:26" s="259" customFormat="1" ht="12.6" customHeight="1">
      <c r="A25" s="265" t="s">
        <v>411</v>
      </c>
      <c r="B25" s="266"/>
      <c r="C25" s="266"/>
      <c r="D25" s="266"/>
      <c r="E25" s="266"/>
      <c r="F25" s="266"/>
      <c r="G25" s="266"/>
      <c r="H25" s="266"/>
      <c r="I25" s="266"/>
      <c r="J25" s="266"/>
      <c r="K25" s="266"/>
      <c r="L25" s="266"/>
      <c r="M25" s="266"/>
      <c r="N25" s="266"/>
      <c r="O25" s="266"/>
      <c r="P25" s="266"/>
      <c r="R25" s="260"/>
      <c r="S25" s="260"/>
      <c r="T25" s="260"/>
      <c r="U25" s="261"/>
      <c r="V25" s="260"/>
      <c r="W25" s="260"/>
      <c r="X25" s="261"/>
      <c r="Y25" s="262"/>
    </row>
    <row r="26" spans="1:26" s="259" customFormat="1" ht="12.6" customHeight="1">
      <c r="A26" s="284" t="s">
        <v>412</v>
      </c>
      <c r="B26" s="265"/>
      <c r="C26" s="265"/>
      <c r="D26" s="265"/>
      <c r="E26" s="265"/>
      <c r="F26" s="265"/>
      <c r="G26" s="265"/>
      <c r="H26" s="265"/>
      <c r="I26" s="265"/>
      <c r="J26" s="265"/>
      <c r="K26" s="265"/>
      <c r="L26" s="265"/>
      <c r="M26" s="265"/>
      <c r="N26" s="265"/>
      <c r="O26" s="265"/>
      <c r="P26" s="265"/>
      <c r="R26" s="260"/>
      <c r="S26" s="260"/>
      <c r="T26" s="260"/>
      <c r="U26" s="261"/>
      <c r="V26" s="260"/>
      <c r="W26" s="260"/>
      <c r="X26" s="261"/>
      <c r="Y26" s="262"/>
    </row>
    <row r="27" spans="1:26" s="259" customFormat="1" ht="12.6" customHeight="1">
      <c r="A27" s="265" t="s">
        <v>413</v>
      </c>
      <c r="B27" s="265"/>
      <c r="C27" s="265"/>
      <c r="D27" s="265"/>
      <c r="E27" s="265"/>
      <c r="F27" s="265"/>
      <c r="G27" s="265"/>
      <c r="H27" s="265"/>
      <c r="I27" s="265"/>
      <c r="J27" s="265"/>
      <c r="K27" s="265"/>
      <c r="L27" s="265"/>
      <c r="M27" s="265"/>
      <c r="N27" s="265"/>
      <c r="O27" s="265"/>
      <c r="P27" s="265"/>
      <c r="R27" s="260"/>
      <c r="S27" s="260"/>
      <c r="T27" s="260"/>
      <c r="U27" s="261"/>
      <c r="V27" s="260"/>
      <c r="W27" s="260"/>
      <c r="X27" s="261"/>
      <c r="Y27" s="262"/>
    </row>
    <row r="28" spans="1:26" s="259" customFormat="1" ht="12.6" customHeight="1">
      <c r="A28" s="267" t="s">
        <v>414</v>
      </c>
      <c r="B28" s="267"/>
      <c r="C28" s="267"/>
      <c r="D28" s="267"/>
      <c r="E28" s="267"/>
      <c r="F28" s="267"/>
      <c r="G28" s="267"/>
      <c r="H28" s="267"/>
      <c r="I28" s="267"/>
      <c r="J28" s="267"/>
      <c r="K28" s="267"/>
      <c r="L28" s="267"/>
      <c r="M28" s="267"/>
      <c r="N28" s="267"/>
      <c r="O28" s="267"/>
      <c r="P28" s="267"/>
      <c r="R28" s="260"/>
      <c r="S28" s="260"/>
      <c r="T28" s="260"/>
      <c r="U28" s="261"/>
      <c r="V28" s="260"/>
      <c r="W28" s="260"/>
      <c r="X28" s="261"/>
      <c r="Y28" s="262"/>
    </row>
    <row r="29" spans="1:26" s="259" customFormat="1" ht="12.6" customHeight="1">
      <c r="A29" s="265" t="s">
        <v>415</v>
      </c>
      <c r="B29" s="268"/>
      <c r="C29" s="268"/>
      <c r="D29" s="268"/>
      <c r="E29" s="268"/>
      <c r="F29" s="268"/>
      <c r="G29" s="268"/>
      <c r="H29" s="268"/>
      <c r="I29" s="268"/>
      <c r="J29" s="268"/>
      <c r="K29" s="268"/>
      <c r="L29" s="268"/>
      <c r="M29" s="268"/>
      <c r="N29" s="268"/>
      <c r="O29" s="268"/>
      <c r="P29" s="268"/>
      <c r="R29" s="260"/>
      <c r="S29" s="260"/>
      <c r="T29" s="260"/>
      <c r="U29" s="261"/>
      <c r="V29" s="260"/>
      <c r="W29" s="260"/>
      <c r="X29" s="261"/>
      <c r="Y29" s="262"/>
    </row>
    <row r="30" spans="1:26" s="259" customFormat="1" ht="12.6" customHeight="1">
      <c r="A30" s="259" t="s">
        <v>416</v>
      </c>
      <c r="R30" s="260"/>
      <c r="S30" s="260"/>
      <c r="T30" s="260"/>
      <c r="U30" s="261"/>
      <c r="V30" s="260"/>
      <c r="W30" s="260"/>
      <c r="X30" s="261"/>
      <c r="Y30" s="262"/>
    </row>
    <row r="31" spans="1:26" s="259" customFormat="1" ht="27" customHeight="1">
      <c r="A31" s="317" t="s">
        <v>420</v>
      </c>
      <c r="B31" s="318"/>
      <c r="C31" s="318"/>
      <c r="D31" s="318"/>
      <c r="E31" s="318"/>
      <c r="F31" s="318"/>
      <c r="G31" s="318"/>
      <c r="H31" s="318"/>
      <c r="I31" s="318"/>
      <c r="J31" s="318"/>
      <c r="K31" s="318"/>
      <c r="L31" s="318"/>
      <c r="M31" s="318"/>
      <c r="N31" s="318"/>
      <c r="O31" s="318"/>
      <c r="P31" s="318"/>
      <c r="R31" s="260"/>
      <c r="S31" s="260"/>
      <c r="T31" s="260"/>
      <c r="U31" s="261"/>
      <c r="V31" s="260"/>
      <c r="W31" s="260"/>
      <c r="X31" s="261"/>
      <c r="Y31" s="262"/>
    </row>
    <row r="32" spans="1:26" s="259" customFormat="1" ht="12.6" customHeight="1">
      <c r="A32" s="285" t="s">
        <v>417</v>
      </c>
      <c r="R32" s="260"/>
      <c r="S32" s="260"/>
      <c r="T32" s="260"/>
      <c r="U32" s="261"/>
      <c r="V32" s="260"/>
      <c r="W32" s="260"/>
      <c r="X32" s="261"/>
      <c r="Y32" s="262"/>
    </row>
    <row r="33" spans="1:13" s="202" customFormat="1" ht="12.75" customHeight="1">
      <c r="A33" s="254"/>
      <c r="B33" s="203"/>
      <c r="C33" s="203"/>
      <c r="D33" s="203"/>
      <c r="E33" s="203"/>
      <c r="F33" s="204"/>
    </row>
    <row r="42" spans="1:13">
      <c r="M42" s="1" t="s">
        <v>377</v>
      </c>
    </row>
    <row r="53" spans="1:16">
      <c r="A53" s="9"/>
      <c r="B53" s="9"/>
      <c r="C53" s="9"/>
      <c r="D53" s="9"/>
      <c r="E53" s="9"/>
      <c r="F53" s="9"/>
      <c r="G53" s="9"/>
      <c r="H53" s="9"/>
      <c r="I53" s="9"/>
      <c r="J53" s="9"/>
      <c r="K53" s="9"/>
      <c r="L53" s="9"/>
      <c r="M53" s="9"/>
      <c r="N53" s="9"/>
      <c r="O53" s="9"/>
      <c r="P53" s="9"/>
    </row>
    <row r="56" spans="1:16">
      <c r="A56" s="254" t="s">
        <v>387</v>
      </c>
    </row>
  </sheetData>
  <mergeCells count="1">
    <mergeCell ref="A31:P31"/>
  </mergeCells>
  <hyperlinks>
    <hyperlink ref="Q1" location="TOC!A1" display="Back" xr:uid="{00000000-0004-0000-1300-000000000000}"/>
  </hyperlinks>
  <pageMargins left="0.5" right="0.25" top="0.4" bottom="0.25" header="0.25" footer="0.25"/>
  <pageSetup scale="71" orientation="landscape" cellComments="asDisplayed" r:id="rId1"/>
  <headerFooter scaleWithDoc="0">
    <oddHeader>&amp;R&amp;P</oddHeader>
  </headerFooter>
  <rowBreaks count="1" manualBreakCount="1">
    <brk id="54"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7030A0"/>
  </sheetPr>
  <dimension ref="B1:O40"/>
  <sheetViews>
    <sheetView workbookViewId="0">
      <selection activeCell="N59" sqref="N59"/>
    </sheetView>
  </sheetViews>
  <sheetFormatPr defaultColWidth="8.77734375" defaultRowHeight="13.2"/>
  <cols>
    <col min="1" max="1" width="1.44140625" style="103" customWidth="1"/>
    <col min="2" max="2" width="9.77734375" style="103" customWidth="1"/>
    <col min="3" max="5" width="17.21875" style="103" customWidth="1"/>
    <col min="6" max="6" width="17.5546875" style="103" customWidth="1"/>
    <col min="7" max="8" width="17.21875" style="103" customWidth="1"/>
    <col min="9" max="16384" width="8.77734375" style="103"/>
  </cols>
  <sheetData>
    <row r="1" spans="2:15">
      <c r="B1" s="102" t="s">
        <v>270</v>
      </c>
    </row>
    <row r="2" spans="2:15" ht="13.8" thickBot="1">
      <c r="B2" s="319" t="s">
        <v>328</v>
      </c>
      <c r="C2" s="319"/>
      <c r="D2" s="319"/>
      <c r="E2" s="319"/>
      <c r="F2" s="319"/>
      <c r="G2" s="319"/>
      <c r="H2" s="319"/>
    </row>
    <row r="3" spans="2:15" s="105" customFormat="1" ht="14.25" customHeight="1">
      <c r="B3" s="104" t="s">
        <v>5</v>
      </c>
      <c r="C3" s="104" t="s">
        <v>14</v>
      </c>
      <c r="D3" s="104" t="s">
        <v>329</v>
      </c>
      <c r="E3" s="104" t="s">
        <v>330</v>
      </c>
      <c r="F3" s="104" t="s">
        <v>331</v>
      </c>
      <c r="G3" s="104" t="s">
        <v>332</v>
      </c>
      <c r="H3" s="104" t="s">
        <v>2</v>
      </c>
    </row>
    <row r="4" spans="2:15" s="105" customFormat="1">
      <c r="B4" s="106" t="s">
        <v>333</v>
      </c>
      <c r="C4" s="106" t="s">
        <v>305</v>
      </c>
      <c r="D4" s="106" t="s">
        <v>334</v>
      </c>
      <c r="E4" s="106" t="s">
        <v>335</v>
      </c>
      <c r="F4" s="106" t="s">
        <v>336</v>
      </c>
      <c r="G4" s="106" t="s">
        <v>337</v>
      </c>
      <c r="H4" s="106" t="s">
        <v>338</v>
      </c>
    </row>
    <row r="5" spans="2:15">
      <c r="C5" s="107"/>
    </row>
    <row r="6" spans="2:15">
      <c r="C6" s="108"/>
      <c r="D6" s="108"/>
      <c r="E6" s="108"/>
      <c r="F6" s="108"/>
      <c r="G6" s="108"/>
      <c r="H6" s="108"/>
    </row>
    <row r="7" spans="2:15">
      <c r="B7" s="109" t="s">
        <v>339</v>
      </c>
    </row>
    <row r="8" spans="2:15">
      <c r="B8" s="110">
        <v>2015</v>
      </c>
      <c r="C8" s="111">
        <v>1031975708795</v>
      </c>
      <c r="D8" s="111">
        <v>84093951055.669998</v>
      </c>
      <c r="E8" s="111">
        <v>10873635297.74</v>
      </c>
      <c r="F8" s="111">
        <v>1266956460</v>
      </c>
      <c r="G8" s="111">
        <v>44154961529</v>
      </c>
      <c r="H8" s="111">
        <v>1172365213137.4099</v>
      </c>
      <c r="I8" s="112"/>
      <c r="J8" s="112"/>
      <c r="K8" s="112"/>
      <c r="L8" s="112"/>
      <c r="M8" s="112"/>
      <c r="N8" s="112"/>
      <c r="O8" s="112"/>
    </row>
    <row r="9" spans="2:15">
      <c r="B9" s="110">
        <v>2016</v>
      </c>
      <c r="C9" s="113">
        <v>1060436113127</v>
      </c>
      <c r="D9" s="113">
        <v>88866533959.080002</v>
      </c>
      <c r="E9" s="113">
        <v>10916098009.690001</v>
      </c>
      <c r="F9" s="113">
        <v>1349538948</v>
      </c>
      <c r="G9" s="113">
        <v>46266995318</v>
      </c>
      <c r="H9" s="114">
        <v>1207835279361.77</v>
      </c>
      <c r="I9" s="112"/>
      <c r="J9" s="112"/>
      <c r="K9" s="112"/>
      <c r="L9" s="112"/>
      <c r="M9" s="112"/>
      <c r="N9" s="112"/>
      <c r="O9" s="112"/>
    </row>
    <row r="10" spans="2:15">
      <c r="B10" s="110">
        <v>2017</v>
      </c>
      <c r="C10" s="114">
        <v>1091729146412</v>
      </c>
      <c r="D10" s="114">
        <v>92876379259.282059</v>
      </c>
      <c r="E10" s="114">
        <v>10937094637.461905</v>
      </c>
      <c r="F10" s="114">
        <v>1412648166</v>
      </c>
      <c r="G10" s="114">
        <v>48006343392</v>
      </c>
      <c r="H10" s="114">
        <v>1244961611866.7439</v>
      </c>
      <c r="I10" s="112"/>
      <c r="J10" s="112"/>
      <c r="K10" s="112"/>
      <c r="L10" s="112"/>
      <c r="M10" s="112"/>
      <c r="N10" s="112"/>
      <c r="O10" s="112"/>
    </row>
    <row r="11" spans="2:15">
      <c r="B11" s="110">
        <v>2018</v>
      </c>
      <c r="C11" s="114">
        <v>1130944150751.6799</v>
      </c>
      <c r="D11" s="114">
        <v>97202215738.300018</v>
      </c>
      <c r="E11" s="114">
        <v>11207635106.190001</v>
      </c>
      <c r="F11" s="114">
        <v>1360441391</v>
      </c>
      <c r="G11" s="114">
        <v>50028306681.440002</v>
      </c>
      <c r="H11" s="114">
        <v>1290742749668.6099</v>
      </c>
      <c r="I11" s="112"/>
      <c r="J11" s="112"/>
      <c r="K11" s="112"/>
      <c r="L11" s="112"/>
      <c r="M11" s="112"/>
      <c r="N11" s="112"/>
      <c r="O11" s="112"/>
    </row>
    <row r="12" spans="2:15">
      <c r="B12" s="115">
        <f>B11+1</f>
        <v>2019</v>
      </c>
      <c r="C12" s="182">
        <v>1172449791555</v>
      </c>
      <c r="D12" s="182">
        <v>98726651736.200012</v>
      </c>
      <c r="E12" s="182">
        <v>11567370427.889999</v>
      </c>
      <c r="F12" s="182">
        <v>1344289010.71</v>
      </c>
      <c r="G12" s="182">
        <v>49209543842.540001</v>
      </c>
      <c r="H12" s="181">
        <f>SUM(C12:G12)</f>
        <v>1333297646572.3398</v>
      </c>
      <c r="I12" s="112"/>
    </row>
    <row r="13" spans="2:15">
      <c r="C13" s="116"/>
      <c r="D13" s="116"/>
      <c r="E13" s="116"/>
      <c r="F13" s="116"/>
      <c r="G13" s="116"/>
      <c r="H13" s="116"/>
    </row>
    <row r="14" spans="2:15">
      <c r="B14" s="109" t="s">
        <v>340</v>
      </c>
      <c r="C14" s="117"/>
      <c r="D14" s="117"/>
      <c r="E14" s="117"/>
      <c r="F14" s="117"/>
      <c r="G14" s="117"/>
      <c r="H14" s="117"/>
    </row>
    <row r="15" spans="2:15">
      <c r="B15" s="110">
        <f>B8</f>
        <v>2015</v>
      </c>
      <c r="C15" s="111">
        <v>10007871602.596775</v>
      </c>
      <c r="D15" s="111">
        <v>3012973186.0262656</v>
      </c>
      <c r="E15" s="111">
        <v>215708233.76555002</v>
      </c>
      <c r="F15" s="111">
        <v>13274973.785999998</v>
      </c>
      <c r="G15" s="111">
        <v>364855303.00326002</v>
      </c>
      <c r="H15" s="111">
        <v>13614683299.177851</v>
      </c>
      <c r="I15" s="112"/>
      <c r="J15" s="112"/>
      <c r="K15" s="112"/>
      <c r="L15" s="112"/>
      <c r="M15" s="112"/>
      <c r="N15" s="112"/>
    </row>
    <row r="16" spans="2:15">
      <c r="B16" s="110">
        <f>B9</f>
        <v>2016</v>
      </c>
      <c r="C16" s="114">
        <v>10446834664.72967</v>
      </c>
      <c r="D16" s="114">
        <v>3108724600.9577131</v>
      </c>
      <c r="E16" s="114">
        <v>220024079.66569999</v>
      </c>
      <c r="F16" s="114">
        <v>14028692.103300003</v>
      </c>
      <c r="G16" s="114">
        <v>408732706.07139993</v>
      </c>
      <c r="H16" s="114">
        <v>14198344743.527782</v>
      </c>
      <c r="I16" s="112"/>
      <c r="J16" s="112"/>
      <c r="K16" s="112"/>
      <c r="L16" s="112"/>
      <c r="M16" s="112"/>
      <c r="N16" s="112"/>
    </row>
    <row r="17" spans="2:14">
      <c r="B17" s="110">
        <f>B10</f>
        <v>2017</v>
      </c>
      <c r="C17" s="114">
        <v>10820224510.957804</v>
      </c>
      <c r="D17" s="114">
        <v>3279499565.8478804</v>
      </c>
      <c r="E17" s="114">
        <v>232207933.77725005</v>
      </c>
      <c r="F17" s="114">
        <v>14034594.904299999</v>
      </c>
      <c r="G17" s="114">
        <v>404358032.39963996</v>
      </c>
      <c r="H17" s="114">
        <v>14750324637.886873</v>
      </c>
      <c r="I17" s="112"/>
      <c r="J17" s="112"/>
      <c r="K17" s="112"/>
      <c r="L17" s="112"/>
      <c r="M17" s="112"/>
      <c r="N17" s="112"/>
    </row>
    <row r="18" spans="2:14">
      <c r="B18" s="110">
        <f>B11</f>
        <v>2018</v>
      </c>
      <c r="C18" s="114">
        <v>11239557027.180504</v>
      </c>
      <c r="D18" s="114">
        <v>3464493881.5964141</v>
      </c>
      <c r="E18" s="114">
        <v>281779148.09530008</v>
      </c>
      <c r="F18" s="114">
        <v>13905355.629000001</v>
      </c>
      <c r="G18" s="114">
        <v>427590254.37099987</v>
      </c>
      <c r="H18" s="114">
        <v>15427325666.872219</v>
      </c>
      <c r="I18" s="112"/>
      <c r="J18" s="112"/>
      <c r="K18" s="112"/>
      <c r="L18" s="112"/>
      <c r="M18" s="112"/>
      <c r="N18" s="112"/>
    </row>
    <row r="19" spans="2:14">
      <c r="B19" s="115">
        <f>B12</f>
        <v>2019</v>
      </c>
      <c r="C19" s="182">
        <v>11654584398.700165</v>
      </c>
      <c r="D19" s="182">
        <v>3600959729.1374731</v>
      </c>
      <c r="E19" s="182">
        <v>227752597.23180002</v>
      </c>
      <c r="F19" s="182">
        <v>14010085.905490002</v>
      </c>
      <c r="G19" s="182">
        <v>409329416.85523003</v>
      </c>
      <c r="H19" s="181">
        <f>SUM(C19:G19)</f>
        <v>15906636227.83016</v>
      </c>
    </row>
    <row r="20" spans="2:14">
      <c r="C20" s="116"/>
      <c r="D20" s="116"/>
      <c r="E20" s="116"/>
      <c r="F20" s="116"/>
      <c r="G20" s="116"/>
      <c r="H20" s="116"/>
    </row>
    <row r="21" spans="2:14">
      <c r="B21" s="109" t="s">
        <v>341</v>
      </c>
    </row>
    <row r="22" spans="2:14">
      <c r="B22" s="110">
        <f>B15</f>
        <v>2015</v>
      </c>
      <c r="C22" s="183">
        <f>C15/C8*100</f>
        <v>0.9697778268717776</v>
      </c>
      <c r="D22" s="183">
        <f t="shared" ref="C22:H26" si="0">D15/D8*100</f>
        <v>3.5828655309960218</v>
      </c>
      <c r="E22" s="183">
        <f t="shared" si="0"/>
        <v>1.9837729320421782</v>
      </c>
      <c r="F22" s="183">
        <f t="shared" si="0"/>
        <v>1.0477845297067272</v>
      </c>
      <c r="G22" s="183">
        <f t="shared" si="0"/>
        <v>0.82630646787820472</v>
      </c>
      <c r="H22" s="183">
        <f t="shared" si="0"/>
        <v>1.1613005185255449</v>
      </c>
      <c r="I22" s="112"/>
      <c r="J22" s="112"/>
      <c r="K22" s="112"/>
      <c r="L22" s="112"/>
      <c r="M22" s="112"/>
      <c r="N22" s="112"/>
    </row>
    <row r="23" spans="2:14">
      <c r="B23" s="110">
        <f>B16</f>
        <v>2016</v>
      </c>
      <c r="C23" s="184">
        <f t="shared" si="0"/>
        <v>0.98514512429458689</v>
      </c>
      <c r="D23" s="184">
        <f t="shared" si="0"/>
        <v>3.4981949474806506</v>
      </c>
      <c r="E23" s="184">
        <f t="shared" si="0"/>
        <v>2.0155927463310519</v>
      </c>
      <c r="F23" s="184">
        <f t="shared" si="0"/>
        <v>1.0395173940026223</v>
      </c>
      <c r="G23" s="184">
        <f t="shared" si="0"/>
        <v>0.88342176374782644</v>
      </c>
      <c r="H23" s="184">
        <f t="shared" si="0"/>
        <v>1.1755199559190144</v>
      </c>
      <c r="I23" s="112"/>
      <c r="J23" s="112"/>
      <c r="K23" s="112"/>
      <c r="L23" s="112"/>
      <c r="M23" s="112"/>
      <c r="N23" s="112"/>
    </row>
    <row r="24" spans="2:14">
      <c r="B24" s="110">
        <f>B17</f>
        <v>2017</v>
      </c>
      <c r="C24" s="184">
        <f t="shared" si="0"/>
        <v>0.99110887957134697</v>
      </c>
      <c r="D24" s="184">
        <f t="shared" si="0"/>
        <v>3.5310372691128862</v>
      </c>
      <c r="E24" s="184">
        <f t="shared" si="0"/>
        <v>2.1231226525359657</v>
      </c>
      <c r="F24" s="184">
        <f t="shared" si="0"/>
        <v>0.99349542526500534</v>
      </c>
      <c r="G24" s="184">
        <f t="shared" si="0"/>
        <v>0.84230125401932621</v>
      </c>
      <c r="H24" s="184">
        <f t="shared" si="0"/>
        <v>1.1848015631397391</v>
      </c>
      <c r="I24" s="112"/>
      <c r="J24" s="112"/>
      <c r="K24" s="112"/>
      <c r="L24" s="112"/>
      <c r="M24" s="112"/>
      <c r="N24" s="112"/>
    </row>
    <row r="25" spans="2:14">
      <c r="B25" s="110">
        <f>B18</f>
        <v>2018</v>
      </c>
      <c r="C25" s="184">
        <f t="shared" si="0"/>
        <v>0.99382069571783482</v>
      </c>
      <c r="D25" s="184">
        <f t="shared" si="0"/>
        <v>3.5642128682785983</v>
      </c>
      <c r="E25" s="184">
        <f t="shared" si="0"/>
        <v>2.5141713254000648</v>
      </c>
      <c r="F25" s="184">
        <f t="shared" si="0"/>
        <v>1.0221208881904711</v>
      </c>
      <c r="G25" s="184">
        <f t="shared" si="0"/>
        <v>0.85469663623380554</v>
      </c>
      <c r="H25" s="184">
        <f t="shared" si="0"/>
        <v>1.1952285357274397</v>
      </c>
      <c r="I25" s="112"/>
      <c r="J25" s="112"/>
      <c r="K25" s="112"/>
      <c r="L25" s="112"/>
      <c r="M25" s="112"/>
      <c r="N25" s="112"/>
    </row>
    <row r="26" spans="2:14">
      <c r="B26" s="115">
        <f>B19</f>
        <v>2019</v>
      </c>
      <c r="C26" s="185">
        <f>C19/C12*100</f>
        <v>0.99403697136087077</v>
      </c>
      <c r="D26" s="185">
        <f>D19/D12*100</f>
        <v>3.6474038831574318</v>
      </c>
      <c r="E26" s="185">
        <f t="shared" si="0"/>
        <v>1.9689228304011728</v>
      </c>
      <c r="F26" s="185">
        <f t="shared" si="0"/>
        <v>1.042192995246642</v>
      </c>
      <c r="G26" s="185">
        <f t="shared" si="0"/>
        <v>0.83180900470241403</v>
      </c>
      <c r="H26" s="185">
        <f t="shared" si="0"/>
        <v>1.1930296486102081</v>
      </c>
    </row>
    <row r="27" spans="2:14">
      <c r="C27" s="117"/>
      <c r="D27" s="117"/>
      <c r="E27" s="117"/>
      <c r="F27" s="117"/>
      <c r="G27" s="117"/>
      <c r="H27" s="117"/>
    </row>
    <row r="28" spans="2:14">
      <c r="B28" s="108" t="s">
        <v>3</v>
      </c>
      <c r="C28" s="118"/>
      <c r="D28" s="118"/>
      <c r="E28" s="118"/>
      <c r="F28" s="118"/>
      <c r="G28" s="118"/>
      <c r="H28" s="118"/>
    </row>
    <row r="29" spans="2:14">
      <c r="B29" s="320" t="s">
        <v>342</v>
      </c>
      <c r="C29" s="320"/>
      <c r="D29" s="320"/>
      <c r="E29" s="320"/>
      <c r="F29" s="320"/>
      <c r="G29" s="320"/>
      <c r="H29" s="320"/>
    </row>
    <row r="30" spans="2:14">
      <c r="B30" s="119" t="s">
        <v>343</v>
      </c>
      <c r="C30" s="120">
        <f>C12/C11-1</f>
        <v>3.6699991574060897E-2</v>
      </c>
      <c r="D30" s="120">
        <f t="shared" ref="D30:H30" si="1">D12/D11-1</f>
        <v>1.5683140413221386E-2</v>
      </c>
      <c r="E30" s="120">
        <f t="shared" si="1"/>
        <v>3.2097344202553169E-2</v>
      </c>
      <c r="F30" s="120">
        <f t="shared" si="1"/>
        <v>-1.1872896838376112E-2</v>
      </c>
      <c r="G30" s="120">
        <f t="shared" si="1"/>
        <v>-1.636599143987727E-2</v>
      </c>
      <c r="H30" s="120">
        <f t="shared" si="1"/>
        <v>3.2969309271468461E-2</v>
      </c>
    </row>
    <row r="31" spans="2:14" s="119" customFormat="1">
      <c r="C31" s="142"/>
      <c r="D31" s="142"/>
      <c r="E31" s="142"/>
      <c r="F31" s="142"/>
      <c r="G31" s="142"/>
      <c r="H31" s="142"/>
    </row>
    <row r="32" spans="2:14" s="119" customFormat="1">
      <c r="C32" s="142"/>
      <c r="D32" s="142"/>
      <c r="E32" s="142"/>
      <c r="F32" s="142"/>
      <c r="G32" s="142"/>
      <c r="H32" s="142"/>
    </row>
    <row r="33" spans="3:8" s="119" customFormat="1">
      <c r="C33" s="143"/>
      <c r="D33" s="143"/>
      <c r="E33" s="143"/>
      <c r="F33" s="143"/>
      <c r="G33" s="143"/>
      <c r="H33" s="143"/>
    </row>
    <row r="34" spans="3:8" s="119" customFormat="1">
      <c r="C34" s="142"/>
      <c r="D34" s="142"/>
      <c r="E34" s="142"/>
      <c r="F34" s="142"/>
      <c r="G34" s="142"/>
      <c r="H34" s="142"/>
    </row>
    <row r="35" spans="3:8" s="119" customFormat="1">
      <c r="C35" s="144"/>
      <c r="D35" s="144"/>
      <c r="E35" s="144"/>
      <c r="F35" s="144"/>
      <c r="G35" s="144"/>
      <c r="H35" s="144"/>
    </row>
    <row r="36" spans="3:8" s="119" customFormat="1">
      <c r="C36" s="144"/>
      <c r="D36" s="144"/>
      <c r="E36" s="144"/>
      <c r="F36" s="144"/>
      <c r="G36" s="144"/>
      <c r="H36" s="144"/>
    </row>
    <row r="37" spans="3:8" s="119" customFormat="1">
      <c r="C37" s="145"/>
      <c r="D37" s="145"/>
      <c r="E37" s="145"/>
      <c r="F37" s="145"/>
      <c r="G37" s="145"/>
      <c r="H37" s="145"/>
    </row>
    <row r="38" spans="3:8" s="119" customFormat="1">
      <c r="C38" s="146"/>
      <c r="D38" s="146"/>
      <c r="E38" s="146"/>
      <c r="F38" s="146"/>
      <c r="G38" s="146"/>
      <c r="H38" s="146"/>
    </row>
    <row r="39" spans="3:8" s="119" customFormat="1">
      <c r="C39" s="146"/>
      <c r="D39" s="146"/>
      <c r="E39" s="146"/>
      <c r="F39" s="146"/>
      <c r="G39" s="146"/>
      <c r="H39" s="146"/>
    </row>
    <row r="40" spans="3:8" s="119" customFormat="1">
      <c r="C40" s="147"/>
      <c r="D40" s="147"/>
      <c r="E40" s="147"/>
      <c r="F40" s="147"/>
      <c r="G40" s="147"/>
      <c r="H40" s="147"/>
    </row>
  </sheetData>
  <mergeCells count="2">
    <mergeCell ref="B2:H2"/>
    <mergeCell ref="B29:H29"/>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7030A0"/>
  </sheetPr>
  <dimension ref="A1:AB214"/>
  <sheetViews>
    <sheetView topLeftCell="A175" zoomScale="90" zoomScaleNormal="90" workbookViewId="0">
      <selection activeCell="N59" sqref="N59"/>
    </sheetView>
  </sheetViews>
  <sheetFormatPr defaultColWidth="13.77734375" defaultRowHeight="11.4"/>
  <cols>
    <col min="1" max="1" width="14.44140625" style="77" customWidth="1"/>
    <col min="2" max="2" width="15.21875" style="77" customWidth="1"/>
    <col min="3" max="3" width="15.77734375" style="77" customWidth="1"/>
    <col min="4" max="4" width="15.21875" style="77" customWidth="1"/>
    <col min="5" max="6" width="16.77734375" style="77" customWidth="1"/>
    <col min="7" max="7" width="14.44140625" style="77" customWidth="1"/>
    <col min="8" max="8" width="14.44140625" style="82" customWidth="1"/>
    <col min="9" max="10" width="8.21875" style="77" customWidth="1"/>
    <col min="11" max="97" width="13.77734375" style="77" customWidth="1"/>
    <col min="98" max="16384" width="13.77734375" style="77"/>
  </cols>
  <sheetData>
    <row r="1" spans="1:28" ht="13.8">
      <c r="A1" s="76" t="s">
        <v>277</v>
      </c>
      <c r="L1" s="89"/>
    </row>
    <row r="2" spans="1:28" ht="13.2">
      <c r="A2" s="321" t="s">
        <v>348</v>
      </c>
      <c r="B2" s="321"/>
      <c r="C2" s="321"/>
      <c r="D2" s="321"/>
      <c r="E2" s="321"/>
      <c r="F2" s="321"/>
      <c r="G2" s="321"/>
      <c r="H2" s="321"/>
      <c r="L2" s="322"/>
      <c r="M2" s="322"/>
      <c r="N2" s="322"/>
      <c r="O2" s="322"/>
      <c r="P2" s="322"/>
      <c r="Q2" s="322"/>
      <c r="R2" s="322"/>
      <c r="S2" s="322"/>
      <c r="U2" s="89"/>
    </row>
    <row r="3" spans="1:28" ht="12.6" thickBot="1">
      <c r="A3" s="92"/>
      <c r="B3" s="92"/>
      <c r="C3" s="92"/>
      <c r="D3" s="92"/>
      <c r="E3" s="92"/>
      <c r="F3" s="92"/>
      <c r="G3" s="92"/>
      <c r="H3" s="95"/>
      <c r="L3" s="123"/>
      <c r="M3" s="123"/>
      <c r="N3" s="123"/>
      <c r="O3" s="123"/>
      <c r="P3" s="123"/>
      <c r="Q3" s="123"/>
      <c r="R3" s="123"/>
      <c r="S3" s="123"/>
      <c r="U3" s="89"/>
    </row>
    <row r="5" spans="1:28" s="96" customFormat="1" ht="12">
      <c r="A5" s="97" t="s">
        <v>6</v>
      </c>
      <c r="B5" s="97" t="s">
        <v>278</v>
      </c>
      <c r="C5" s="97" t="s">
        <v>279</v>
      </c>
      <c r="D5" s="97" t="s">
        <v>280</v>
      </c>
      <c r="E5" s="97" t="s">
        <v>281</v>
      </c>
      <c r="F5" s="97" t="s">
        <v>282</v>
      </c>
      <c r="G5" s="97" t="s">
        <v>283</v>
      </c>
      <c r="H5" s="97" t="s">
        <v>284</v>
      </c>
    </row>
    <row r="6" spans="1:28" ht="8.25" customHeight="1"/>
    <row r="7" spans="1:28" ht="12" customHeight="1">
      <c r="A7" s="77" t="s">
        <v>19</v>
      </c>
      <c r="B7" s="189">
        <v>1637882600</v>
      </c>
      <c r="C7" s="189">
        <v>1551107600</v>
      </c>
      <c r="D7" s="189">
        <v>2022125700</v>
      </c>
      <c r="E7" s="79">
        <v>3660008300</v>
      </c>
      <c r="F7" s="79">
        <v>3573233300</v>
      </c>
      <c r="G7" s="189">
        <v>21360827.5</v>
      </c>
      <c r="H7" s="188">
        <v>2019</v>
      </c>
      <c r="I7" s="80"/>
      <c r="J7" s="80"/>
      <c r="M7" s="81"/>
      <c r="N7" s="81"/>
      <c r="O7" s="81"/>
      <c r="P7" s="81"/>
      <c r="Q7" s="81"/>
      <c r="R7" s="81"/>
      <c r="S7" s="82"/>
      <c r="V7" s="83"/>
      <c r="W7" s="83"/>
      <c r="X7" s="83"/>
      <c r="Y7" s="83"/>
      <c r="Z7" s="83"/>
      <c r="AA7" s="83"/>
      <c r="AB7" s="83"/>
    </row>
    <row r="8" spans="1:28" ht="12" customHeight="1">
      <c r="A8" s="77" t="s">
        <v>21</v>
      </c>
      <c r="B8" s="190">
        <v>7986959200</v>
      </c>
      <c r="C8" s="190">
        <v>6457390800</v>
      </c>
      <c r="D8" s="190">
        <v>12565800900</v>
      </c>
      <c r="E8" s="85">
        <v>20552760100</v>
      </c>
      <c r="F8" s="85">
        <v>19023191700</v>
      </c>
      <c r="G8" s="190">
        <v>162458057.118</v>
      </c>
      <c r="H8" s="188">
        <v>2019</v>
      </c>
      <c r="I8" s="80"/>
      <c r="J8" s="80"/>
      <c r="M8" s="86"/>
      <c r="N8" s="86"/>
      <c r="O8" s="86"/>
      <c r="P8" s="86"/>
      <c r="Q8" s="86"/>
      <c r="R8" s="86"/>
      <c r="S8" s="82"/>
      <c r="V8" s="83"/>
      <c r="W8" s="83"/>
      <c r="X8" s="83"/>
      <c r="Y8" s="83"/>
      <c r="Z8" s="83"/>
      <c r="AA8" s="83"/>
      <c r="AB8" s="83"/>
    </row>
    <row r="9" spans="1:28" ht="12" customHeight="1">
      <c r="A9" s="77" t="s">
        <v>23</v>
      </c>
      <c r="B9" s="190">
        <v>330184200</v>
      </c>
      <c r="C9" s="190">
        <v>254185800</v>
      </c>
      <c r="D9" s="190">
        <v>791622000</v>
      </c>
      <c r="E9" s="85">
        <v>1121806200</v>
      </c>
      <c r="F9" s="85">
        <v>1045807800</v>
      </c>
      <c r="G9" s="190">
        <v>7634396.9399999995</v>
      </c>
      <c r="H9" s="188">
        <v>2019</v>
      </c>
      <c r="I9" s="80"/>
      <c r="J9" s="80"/>
      <c r="M9" s="86"/>
      <c r="N9" s="86"/>
      <c r="O9" s="86"/>
      <c r="P9" s="86"/>
      <c r="Q9" s="86"/>
      <c r="R9" s="86"/>
      <c r="S9" s="82"/>
      <c r="V9" s="83"/>
      <c r="W9" s="83"/>
      <c r="X9" s="83"/>
      <c r="Y9" s="83"/>
      <c r="Z9" s="83"/>
      <c r="AA9" s="83"/>
      <c r="AB9" s="83"/>
    </row>
    <row r="10" spans="1:28" ht="12" customHeight="1">
      <c r="A10" s="77" t="s">
        <v>25</v>
      </c>
      <c r="B10" s="190">
        <v>515564155</v>
      </c>
      <c r="C10" s="190">
        <v>441675755</v>
      </c>
      <c r="D10" s="190">
        <v>777360900</v>
      </c>
      <c r="E10" s="85">
        <v>1292925055</v>
      </c>
      <c r="F10" s="85">
        <v>1219036655</v>
      </c>
      <c r="G10" s="190">
        <v>5851375.9440000001</v>
      </c>
      <c r="H10" s="188">
        <v>2019</v>
      </c>
      <c r="I10" s="80"/>
      <c r="J10" s="80"/>
      <c r="M10" s="86"/>
      <c r="N10" s="86"/>
      <c r="O10" s="86"/>
      <c r="P10" s="86"/>
      <c r="Q10" s="86"/>
      <c r="R10" s="86"/>
      <c r="S10" s="82"/>
      <c r="V10" s="83"/>
      <c r="W10" s="83"/>
      <c r="X10" s="83"/>
      <c r="Y10" s="83"/>
      <c r="Z10" s="83"/>
      <c r="AA10" s="83"/>
      <c r="AB10" s="83"/>
    </row>
    <row r="11" spans="1:28" ht="12" customHeight="1">
      <c r="A11" s="77" t="s">
        <v>27</v>
      </c>
      <c r="B11" s="190">
        <v>1090356600</v>
      </c>
      <c r="C11" s="190">
        <v>800464900</v>
      </c>
      <c r="D11" s="190">
        <v>1561757400</v>
      </c>
      <c r="E11" s="85">
        <v>2652114000</v>
      </c>
      <c r="F11" s="85">
        <v>2362222300</v>
      </c>
      <c r="G11" s="190">
        <v>14409556.029999999</v>
      </c>
      <c r="H11" s="188">
        <v>2019</v>
      </c>
      <c r="I11" s="80"/>
      <c r="J11" s="80"/>
      <c r="M11" s="86"/>
      <c r="N11" s="86"/>
      <c r="O11" s="86"/>
      <c r="P11" s="86"/>
      <c r="Q11" s="86"/>
      <c r="R11" s="86"/>
      <c r="S11" s="82"/>
      <c r="V11" s="83"/>
      <c r="W11" s="83"/>
      <c r="X11" s="83"/>
      <c r="Y11" s="83"/>
      <c r="Z11" s="83"/>
      <c r="AA11" s="83"/>
      <c r="AB11" s="83"/>
    </row>
    <row r="12" spans="1:28" ht="9" customHeight="1">
      <c r="B12" s="190"/>
      <c r="C12" s="190"/>
      <c r="D12" s="190"/>
      <c r="E12" s="85"/>
      <c r="F12" s="85"/>
      <c r="G12" s="190"/>
      <c r="H12" s="188"/>
      <c r="M12" s="86"/>
      <c r="N12" s="86"/>
      <c r="O12" s="86"/>
      <c r="P12" s="86"/>
      <c r="Q12" s="86"/>
      <c r="R12" s="86"/>
      <c r="S12" s="82"/>
      <c r="V12" s="83"/>
      <c r="W12" s="83"/>
      <c r="X12" s="83"/>
      <c r="Y12" s="83"/>
      <c r="Z12" s="83"/>
      <c r="AA12" s="83"/>
      <c r="AB12" s="83"/>
    </row>
    <row r="13" spans="1:28" ht="12" customHeight="1">
      <c r="A13" s="77" t="s">
        <v>29</v>
      </c>
      <c r="B13" s="190">
        <v>594750700</v>
      </c>
      <c r="C13" s="190">
        <v>546481132</v>
      </c>
      <c r="D13" s="190">
        <v>789806300</v>
      </c>
      <c r="E13" s="85">
        <v>1384557000</v>
      </c>
      <c r="F13" s="85">
        <v>1336287432</v>
      </c>
      <c r="G13" s="190">
        <v>8685868.3080000002</v>
      </c>
      <c r="H13" s="188">
        <v>2019</v>
      </c>
      <c r="I13" s="80"/>
      <c r="J13" s="80"/>
      <c r="M13" s="86"/>
      <c r="N13" s="86"/>
      <c r="O13" s="86"/>
      <c r="P13" s="86"/>
      <c r="Q13" s="86"/>
      <c r="R13" s="86"/>
      <c r="S13" s="82"/>
      <c r="V13" s="83"/>
      <c r="W13" s="83"/>
      <c r="X13" s="83"/>
      <c r="Y13" s="83"/>
      <c r="Z13" s="83"/>
      <c r="AA13" s="83"/>
      <c r="AB13" s="83"/>
    </row>
    <row r="14" spans="1:28" ht="12" customHeight="1">
      <c r="A14" s="77" t="s">
        <v>360</v>
      </c>
      <c r="B14" s="190">
        <v>30299633700</v>
      </c>
      <c r="C14" s="190">
        <v>30299633700</v>
      </c>
      <c r="D14" s="190">
        <v>47290504500</v>
      </c>
      <c r="E14" s="85">
        <v>77590138200</v>
      </c>
      <c r="F14" s="85">
        <v>77590138200</v>
      </c>
      <c r="G14" s="191">
        <v>785988099.96599996</v>
      </c>
      <c r="H14" s="188">
        <v>2018</v>
      </c>
      <c r="I14" s="80"/>
      <c r="J14" s="80"/>
      <c r="M14" s="86"/>
      <c r="N14" s="86"/>
      <c r="O14" s="86"/>
      <c r="P14" s="86"/>
      <c r="Q14" s="86"/>
      <c r="R14" s="86"/>
      <c r="S14" s="82"/>
      <c r="V14" s="83"/>
      <c r="W14" s="83"/>
      <c r="X14" s="83"/>
      <c r="Y14" s="83"/>
      <c r="Z14" s="83"/>
      <c r="AA14" s="83"/>
      <c r="AB14" s="83"/>
    </row>
    <row r="15" spans="1:28" ht="12" customHeight="1">
      <c r="A15" s="77" t="s">
        <v>31</v>
      </c>
      <c r="B15" s="190">
        <v>3685755300</v>
      </c>
      <c r="C15" s="190">
        <v>2439748330</v>
      </c>
      <c r="D15" s="190">
        <v>5077074400</v>
      </c>
      <c r="E15" s="85">
        <v>8762829700</v>
      </c>
      <c r="F15" s="85">
        <v>7516822730</v>
      </c>
      <c r="G15" s="190">
        <v>47355980.409999996</v>
      </c>
      <c r="H15" s="188">
        <v>2019</v>
      </c>
      <c r="I15" s="80"/>
      <c r="J15" s="80"/>
      <c r="M15" s="86"/>
      <c r="N15" s="86"/>
      <c r="O15" s="86"/>
      <c r="P15" s="86"/>
      <c r="Q15" s="86"/>
      <c r="R15" s="86"/>
      <c r="S15" s="82"/>
      <c r="V15" s="83"/>
      <c r="W15" s="83"/>
      <c r="X15" s="83"/>
      <c r="Y15" s="83"/>
      <c r="Z15" s="83"/>
      <c r="AA15" s="83"/>
      <c r="AB15" s="83"/>
    </row>
    <row r="16" spans="1:28" ht="12" customHeight="1">
      <c r="A16" s="77" t="s">
        <v>33</v>
      </c>
      <c r="B16" s="190">
        <v>383209800</v>
      </c>
      <c r="C16" s="190">
        <v>355770400</v>
      </c>
      <c r="D16" s="190">
        <v>500181900</v>
      </c>
      <c r="E16" s="85">
        <v>883391700</v>
      </c>
      <c r="F16" s="85">
        <v>855952300</v>
      </c>
      <c r="G16" s="190">
        <v>4279761.5</v>
      </c>
      <c r="H16" s="188" t="s">
        <v>352</v>
      </c>
      <c r="I16" s="80"/>
      <c r="J16" s="80"/>
      <c r="M16" s="86"/>
      <c r="N16" s="86"/>
      <c r="O16" s="86"/>
      <c r="P16" s="86"/>
      <c r="Q16" s="86"/>
      <c r="R16" s="86"/>
      <c r="S16" s="82"/>
      <c r="V16" s="83"/>
      <c r="W16" s="83"/>
      <c r="X16" s="83"/>
      <c r="Y16" s="83"/>
      <c r="Z16" s="83"/>
      <c r="AA16" s="83"/>
      <c r="AB16" s="83"/>
    </row>
    <row r="17" spans="1:28" ht="12" customHeight="1">
      <c r="A17" s="77" t="s">
        <v>285</v>
      </c>
      <c r="B17" s="190">
        <v>4174813500</v>
      </c>
      <c r="C17" s="190">
        <v>2977823600</v>
      </c>
      <c r="D17" s="190">
        <v>6078110034</v>
      </c>
      <c r="E17" s="85">
        <v>10252923534</v>
      </c>
      <c r="F17" s="85">
        <v>9055933634</v>
      </c>
      <c r="G17" s="190">
        <v>45279668.170000002</v>
      </c>
      <c r="H17" s="188">
        <v>2019</v>
      </c>
      <c r="I17" s="80"/>
      <c r="J17" s="80"/>
      <c r="P17" s="87"/>
      <c r="Q17" s="87"/>
      <c r="S17" s="82"/>
      <c r="V17" s="83"/>
      <c r="W17" s="83"/>
      <c r="X17" s="83"/>
      <c r="Y17" s="83"/>
      <c r="Z17" s="83"/>
      <c r="AA17" s="83"/>
      <c r="AB17" s="83"/>
    </row>
    <row r="18" spans="1:28" ht="9" customHeight="1">
      <c r="B18" s="130"/>
      <c r="C18" s="130"/>
      <c r="D18" s="130"/>
      <c r="E18" s="85"/>
      <c r="F18" s="85"/>
      <c r="G18" s="130"/>
      <c r="H18" s="124"/>
      <c r="M18" s="86"/>
      <c r="N18" s="86"/>
      <c r="O18" s="86"/>
      <c r="P18" s="86"/>
      <c r="Q18" s="86"/>
      <c r="R18" s="86"/>
      <c r="S18" s="82"/>
      <c r="V18" s="83"/>
      <c r="W18" s="83"/>
      <c r="X18" s="83"/>
      <c r="Y18" s="83"/>
      <c r="Z18" s="83"/>
      <c r="AA18" s="83"/>
      <c r="AB18" s="83"/>
    </row>
    <row r="19" spans="1:28" ht="12" customHeight="1">
      <c r="A19" s="77" t="s">
        <v>36</v>
      </c>
      <c r="B19" s="190">
        <v>349800400</v>
      </c>
      <c r="C19" s="190">
        <v>198324600</v>
      </c>
      <c r="D19" s="190">
        <v>259747700</v>
      </c>
      <c r="E19" s="85">
        <v>609548100</v>
      </c>
      <c r="F19" s="85">
        <v>458072300</v>
      </c>
      <c r="G19" s="190">
        <v>2748433.8</v>
      </c>
      <c r="H19" s="188">
        <v>2019</v>
      </c>
      <c r="I19" s="80"/>
      <c r="J19" s="80"/>
      <c r="M19" s="86"/>
      <c r="N19" s="86"/>
      <c r="O19" s="86"/>
      <c r="P19" s="86"/>
      <c r="Q19" s="86"/>
      <c r="R19" s="86"/>
      <c r="S19" s="82"/>
      <c r="V19" s="83"/>
      <c r="W19" s="83"/>
      <c r="X19" s="83"/>
      <c r="Y19" s="83"/>
      <c r="Z19" s="83"/>
      <c r="AA19" s="83"/>
      <c r="AB19" s="83"/>
    </row>
    <row r="20" spans="1:28" ht="12" customHeight="1">
      <c r="A20" s="77" t="s">
        <v>38</v>
      </c>
      <c r="B20" s="190">
        <v>1285197053</v>
      </c>
      <c r="C20" s="190">
        <v>1284915953</v>
      </c>
      <c r="D20" s="190">
        <v>2483287650</v>
      </c>
      <c r="E20" s="85">
        <v>3768484703</v>
      </c>
      <c r="F20" s="85">
        <v>3768203603</v>
      </c>
      <c r="G20" s="190">
        <v>29768808.463700004</v>
      </c>
      <c r="H20" s="188">
        <v>2019</v>
      </c>
      <c r="I20" s="80"/>
      <c r="J20" s="80"/>
      <c r="M20" s="86"/>
      <c r="N20" s="86"/>
      <c r="O20" s="86"/>
      <c r="P20" s="86"/>
      <c r="Q20" s="86"/>
      <c r="R20" s="86"/>
      <c r="S20" s="82"/>
      <c r="V20" s="83"/>
      <c r="W20" s="83"/>
      <c r="X20" s="83"/>
      <c r="Y20" s="83"/>
      <c r="Z20" s="83"/>
      <c r="AA20" s="83"/>
      <c r="AB20" s="83"/>
    </row>
    <row r="21" spans="1:28" ht="12" customHeight="1">
      <c r="A21" s="77" t="s">
        <v>39</v>
      </c>
      <c r="B21" s="190">
        <v>698530200</v>
      </c>
      <c r="C21" s="190">
        <v>698530200</v>
      </c>
      <c r="D21" s="190">
        <v>605774360</v>
      </c>
      <c r="E21" s="85">
        <v>1304304560</v>
      </c>
      <c r="F21" s="85">
        <v>1304304560</v>
      </c>
      <c r="G21" s="190">
        <v>6912814.1680000005</v>
      </c>
      <c r="H21" s="188">
        <v>2019</v>
      </c>
      <c r="I21" s="80"/>
      <c r="J21" s="80"/>
      <c r="M21" s="86"/>
      <c r="N21" s="86"/>
      <c r="O21" s="86"/>
      <c r="P21" s="86"/>
      <c r="Q21" s="86"/>
      <c r="R21" s="86"/>
      <c r="S21" s="82"/>
      <c r="V21" s="83"/>
      <c r="W21" s="83"/>
      <c r="X21" s="83"/>
      <c r="Y21" s="83"/>
      <c r="Z21" s="83"/>
      <c r="AA21" s="83"/>
      <c r="AB21" s="83"/>
    </row>
    <row r="22" spans="1:28" ht="12" customHeight="1">
      <c r="A22" s="77" t="s">
        <v>41</v>
      </c>
      <c r="B22" s="190">
        <v>653374358</v>
      </c>
      <c r="C22" s="190">
        <v>653374358</v>
      </c>
      <c r="D22" s="190">
        <v>1588791189</v>
      </c>
      <c r="E22" s="85">
        <v>2242165547</v>
      </c>
      <c r="F22" s="85">
        <v>2242165547</v>
      </c>
      <c r="G22" s="190">
        <v>8744446.1799999997</v>
      </c>
      <c r="H22" s="188">
        <v>2019</v>
      </c>
      <c r="I22" s="80"/>
      <c r="J22" s="80"/>
      <c r="M22" s="86"/>
      <c r="N22" s="86"/>
      <c r="O22" s="86"/>
      <c r="P22" s="86"/>
      <c r="Q22" s="86"/>
      <c r="R22" s="86"/>
      <c r="S22" s="82"/>
      <c r="V22" s="83"/>
      <c r="W22" s="83"/>
      <c r="X22" s="83"/>
      <c r="Y22" s="83"/>
      <c r="Z22" s="83"/>
      <c r="AA22" s="83"/>
      <c r="AB22" s="83"/>
    </row>
    <row r="23" spans="1:28" ht="12" customHeight="1">
      <c r="A23" s="77" t="s">
        <v>43</v>
      </c>
      <c r="B23" s="190">
        <v>758915000</v>
      </c>
      <c r="C23" s="190">
        <v>758915000</v>
      </c>
      <c r="D23" s="190">
        <v>678007800</v>
      </c>
      <c r="E23" s="85">
        <v>1436922800</v>
      </c>
      <c r="F23" s="85">
        <v>1436922800</v>
      </c>
      <c r="G23" s="190">
        <v>7903075.4000000004</v>
      </c>
      <c r="H23" s="188">
        <v>2019</v>
      </c>
      <c r="I23" s="80"/>
      <c r="J23" s="80"/>
      <c r="M23" s="86"/>
      <c r="N23" s="86"/>
      <c r="O23" s="86"/>
      <c r="P23" s="86"/>
      <c r="Q23" s="86"/>
      <c r="R23" s="86"/>
      <c r="S23" s="82"/>
      <c r="V23" s="83"/>
      <c r="W23" s="83"/>
      <c r="X23" s="83"/>
      <c r="Y23" s="83"/>
      <c r="Z23" s="83"/>
      <c r="AA23" s="83"/>
      <c r="AB23" s="83"/>
    </row>
    <row r="24" spans="1:28" ht="9" customHeight="1">
      <c r="B24" s="190"/>
      <c r="C24" s="190"/>
      <c r="D24" s="190"/>
      <c r="E24" s="85"/>
      <c r="F24" s="85"/>
      <c r="G24" s="190"/>
      <c r="H24" s="188"/>
      <c r="M24" s="86"/>
      <c r="N24" s="86"/>
      <c r="O24" s="86"/>
      <c r="P24" s="86"/>
      <c r="Q24" s="86"/>
      <c r="R24" s="86"/>
      <c r="S24" s="82"/>
      <c r="V24" s="83"/>
      <c r="W24" s="83"/>
      <c r="X24" s="83"/>
      <c r="Y24" s="83"/>
      <c r="Z24" s="83"/>
      <c r="AA24" s="83"/>
      <c r="AB24" s="83"/>
    </row>
    <row r="25" spans="1:28" ht="12.6" customHeight="1">
      <c r="A25" s="77" t="s">
        <v>44</v>
      </c>
      <c r="B25" s="190">
        <v>1371123957</v>
      </c>
      <c r="C25" s="190">
        <v>1100605972</v>
      </c>
      <c r="D25" s="190">
        <v>3017243500</v>
      </c>
      <c r="E25" s="85">
        <v>4388367457</v>
      </c>
      <c r="F25" s="85">
        <v>4117849472</v>
      </c>
      <c r="G25" s="190">
        <v>21412817.2544</v>
      </c>
      <c r="H25" s="188">
        <v>2019</v>
      </c>
      <c r="I25" s="80"/>
      <c r="J25" s="80"/>
      <c r="O25" s="86"/>
      <c r="P25" s="86"/>
      <c r="Q25" s="86"/>
      <c r="R25" s="86"/>
      <c r="S25" s="82"/>
      <c r="V25" s="83"/>
      <c r="W25" s="83"/>
      <c r="X25" s="83"/>
      <c r="Y25" s="83"/>
      <c r="Z25" s="83"/>
      <c r="AA25" s="83"/>
      <c r="AB25" s="83"/>
    </row>
    <row r="26" spans="1:28" ht="12" customHeight="1">
      <c r="A26" s="77" t="s">
        <v>46</v>
      </c>
      <c r="B26" s="190">
        <v>1167337812</v>
      </c>
      <c r="C26" s="190">
        <v>991858769</v>
      </c>
      <c r="D26" s="190">
        <v>1688570400</v>
      </c>
      <c r="E26" s="85">
        <v>2855908212</v>
      </c>
      <c r="F26" s="85">
        <v>2680429169</v>
      </c>
      <c r="G26" s="190">
        <v>22247562.102699999</v>
      </c>
      <c r="H26" s="188">
        <v>2019</v>
      </c>
      <c r="I26" s="80"/>
      <c r="J26" s="80"/>
      <c r="M26" s="86"/>
      <c r="N26" s="86"/>
      <c r="O26" s="86"/>
      <c r="P26" s="86"/>
      <c r="Q26" s="86"/>
      <c r="R26" s="86"/>
      <c r="S26" s="82"/>
      <c r="V26" s="83"/>
      <c r="W26" s="83"/>
      <c r="X26" s="83"/>
      <c r="Y26" s="83"/>
      <c r="Z26" s="83"/>
      <c r="AA26" s="83"/>
      <c r="AB26" s="83"/>
    </row>
    <row r="27" spans="1:28" ht="12" customHeight="1">
      <c r="A27" s="77" t="s">
        <v>48</v>
      </c>
      <c r="B27" s="190">
        <v>1016744300</v>
      </c>
      <c r="C27" s="190">
        <v>828465111</v>
      </c>
      <c r="D27" s="190">
        <v>1333182500</v>
      </c>
      <c r="E27" s="85">
        <v>2349926800</v>
      </c>
      <c r="F27" s="85">
        <v>2161647611</v>
      </c>
      <c r="G27" s="190">
        <v>15023450.896449998</v>
      </c>
      <c r="H27" s="188">
        <v>2019</v>
      </c>
      <c r="I27" s="80"/>
      <c r="J27" s="80"/>
      <c r="M27" s="86"/>
      <c r="N27" s="86"/>
      <c r="O27" s="86"/>
      <c r="P27" s="86"/>
      <c r="Q27" s="86"/>
      <c r="R27" s="86"/>
      <c r="S27" s="82"/>
      <c r="V27" s="83"/>
      <c r="W27" s="83"/>
      <c r="X27" s="83"/>
      <c r="Y27" s="83"/>
      <c r="Z27" s="83"/>
      <c r="AA27" s="83"/>
      <c r="AB27" s="83"/>
    </row>
    <row r="28" spans="1:28" ht="12" customHeight="1">
      <c r="A28" s="77" t="s">
        <v>50</v>
      </c>
      <c r="B28" s="190">
        <v>420441310</v>
      </c>
      <c r="C28" s="190">
        <v>420441310</v>
      </c>
      <c r="D28" s="190">
        <v>432815370</v>
      </c>
      <c r="E28" s="85">
        <v>853256680</v>
      </c>
      <c r="F28" s="85">
        <v>853256680</v>
      </c>
      <c r="G28" s="190">
        <v>6484750.7680000011</v>
      </c>
      <c r="H28" s="188" t="s">
        <v>352</v>
      </c>
      <c r="I28" s="80"/>
      <c r="J28" s="80"/>
      <c r="P28" s="87"/>
      <c r="Q28" s="87"/>
      <c r="S28" s="82"/>
      <c r="V28" s="83"/>
      <c r="W28" s="83"/>
      <c r="X28" s="83"/>
      <c r="Y28" s="83"/>
      <c r="Z28" s="83"/>
      <c r="AA28" s="83"/>
      <c r="AB28" s="83"/>
    </row>
    <row r="29" spans="1:28" ht="12" customHeight="1">
      <c r="A29" s="77" t="s">
        <v>52</v>
      </c>
      <c r="B29" s="190">
        <v>525096421</v>
      </c>
      <c r="C29" s="190">
        <v>525096421</v>
      </c>
      <c r="D29" s="190">
        <v>484863402</v>
      </c>
      <c r="E29" s="85">
        <v>1009959823</v>
      </c>
      <c r="F29" s="85">
        <v>1009959823</v>
      </c>
      <c r="G29" s="190">
        <v>6261750.9026000006</v>
      </c>
      <c r="H29" s="188" t="s">
        <v>352</v>
      </c>
      <c r="I29" s="80"/>
      <c r="J29" s="80"/>
      <c r="M29" s="86"/>
      <c r="N29" s="86"/>
      <c r="O29" s="86"/>
      <c r="P29" s="86"/>
      <c r="Q29" s="86"/>
      <c r="R29" s="86"/>
      <c r="S29" s="82"/>
      <c r="V29" s="83"/>
      <c r="W29" s="83"/>
      <c r="X29" s="83"/>
      <c r="Y29" s="83"/>
      <c r="Z29" s="83"/>
      <c r="AA29" s="83"/>
      <c r="AB29" s="83"/>
    </row>
    <row r="30" spans="1:28" ht="9" customHeight="1">
      <c r="B30" s="190"/>
      <c r="C30" s="190"/>
      <c r="D30" s="190"/>
      <c r="E30" s="85"/>
      <c r="F30" s="85"/>
      <c r="G30" s="190"/>
      <c r="H30" s="188"/>
      <c r="M30" s="86"/>
      <c r="N30" s="86"/>
      <c r="O30" s="86"/>
      <c r="P30" s="86"/>
      <c r="Q30" s="86"/>
      <c r="R30" s="86"/>
      <c r="S30" s="82"/>
      <c r="V30" s="83"/>
      <c r="W30" s="83"/>
      <c r="X30" s="83"/>
      <c r="Y30" s="83"/>
      <c r="Z30" s="83"/>
      <c r="AA30" s="83"/>
      <c r="AB30" s="83"/>
    </row>
    <row r="31" spans="1:28" ht="12" customHeight="1">
      <c r="A31" s="77" t="s">
        <v>54</v>
      </c>
      <c r="B31" s="190">
        <v>10064289900</v>
      </c>
      <c r="C31" s="190">
        <v>9890725291</v>
      </c>
      <c r="D31" s="190">
        <v>28999590300</v>
      </c>
      <c r="E31" s="85">
        <v>39063880200</v>
      </c>
      <c r="F31" s="85">
        <v>38890315591</v>
      </c>
      <c r="G31" s="191">
        <v>369457998.11449999</v>
      </c>
      <c r="H31" s="188">
        <v>2019</v>
      </c>
      <c r="I31" s="80"/>
      <c r="J31" s="80"/>
      <c r="M31" s="86"/>
      <c r="N31" s="86"/>
      <c r="O31" s="86"/>
      <c r="P31" s="86"/>
      <c r="Q31" s="86"/>
      <c r="R31" s="86"/>
      <c r="S31" s="82"/>
      <c r="V31" s="83"/>
      <c r="W31" s="83"/>
      <c r="X31" s="83"/>
      <c r="Y31" s="83"/>
      <c r="Z31" s="83"/>
      <c r="AA31" s="83"/>
      <c r="AB31" s="83"/>
    </row>
    <row r="32" spans="1:28" ht="12" customHeight="1">
      <c r="A32" s="77" t="s">
        <v>56</v>
      </c>
      <c r="B32" s="190">
        <v>1081906900</v>
      </c>
      <c r="C32" s="190">
        <v>758630039</v>
      </c>
      <c r="D32" s="190">
        <v>1325056500</v>
      </c>
      <c r="E32" s="85">
        <v>2406963400</v>
      </c>
      <c r="F32" s="85">
        <v>2083686539</v>
      </c>
      <c r="G32" s="190">
        <v>14794174.426899999</v>
      </c>
      <c r="H32" s="188">
        <v>2019</v>
      </c>
      <c r="I32" s="80"/>
      <c r="J32" s="80"/>
      <c r="M32" s="86"/>
      <c r="N32" s="86"/>
      <c r="O32" s="86"/>
      <c r="P32" s="86"/>
      <c r="Q32" s="86"/>
      <c r="R32" s="86"/>
      <c r="S32" s="82"/>
      <c r="V32" s="83"/>
      <c r="W32" s="83"/>
      <c r="X32" s="83"/>
      <c r="Y32" s="83"/>
      <c r="Z32" s="83"/>
      <c r="AA32" s="83"/>
      <c r="AB32" s="83"/>
    </row>
    <row r="33" spans="1:28" ht="12" customHeight="1">
      <c r="A33" s="77" t="s">
        <v>58</v>
      </c>
      <c r="B33" s="190">
        <v>229725800</v>
      </c>
      <c r="C33" s="190">
        <v>229725800</v>
      </c>
      <c r="D33" s="190">
        <v>285404400</v>
      </c>
      <c r="E33" s="85">
        <v>515130200</v>
      </c>
      <c r="F33" s="85">
        <v>515130200</v>
      </c>
      <c r="G33" s="190">
        <v>3039268.1799999997</v>
      </c>
      <c r="H33" s="188">
        <v>2019</v>
      </c>
      <c r="I33" s="80"/>
      <c r="J33" s="80"/>
      <c r="M33" s="86"/>
      <c r="N33" s="86"/>
      <c r="O33" s="86"/>
      <c r="P33" s="86"/>
      <c r="Q33" s="86"/>
      <c r="R33" s="86"/>
      <c r="S33" s="82"/>
      <c r="V33" s="83"/>
      <c r="W33" s="83"/>
      <c r="X33" s="83"/>
      <c r="Y33" s="83"/>
      <c r="Z33" s="83"/>
      <c r="AA33" s="83"/>
      <c r="AB33" s="83"/>
    </row>
    <row r="34" spans="1:28">
      <c r="A34" s="77" t="s">
        <v>60</v>
      </c>
      <c r="B34" s="190">
        <v>2334418118</v>
      </c>
      <c r="C34" s="190">
        <v>1835875218</v>
      </c>
      <c r="D34" s="190">
        <v>3785165300</v>
      </c>
      <c r="E34" s="85">
        <v>6119583418</v>
      </c>
      <c r="F34" s="85">
        <v>5621040518</v>
      </c>
      <c r="G34" s="190">
        <v>34850451.211599998</v>
      </c>
      <c r="H34" s="188">
        <v>2019</v>
      </c>
      <c r="I34" s="80"/>
      <c r="J34" s="80"/>
      <c r="M34" s="86"/>
      <c r="N34" s="86"/>
      <c r="O34" s="86"/>
      <c r="P34" s="86"/>
      <c r="Q34" s="86"/>
      <c r="R34" s="86"/>
      <c r="S34" s="82"/>
      <c r="V34" s="83"/>
      <c r="W34" s="83"/>
      <c r="X34" s="83"/>
      <c r="Y34" s="83"/>
      <c r="Z34" s="83"/>
      <c r="AA34" s="83"/>
      <c r="AB34" s="83"/>
    </row>
    <row r="35" spans="1:28" ht="12" customHeight="1">
      <c r="A35" s="77" t="s">
        <v>62</v>
      </c>
      <c r="B35" s="190">
        <v>411782935</v>
      </c>
      <c r="C35" s="190">
        <v>323566939</v>
      </c>
      <c r="D35" s="190">
        <v>451654000</v>
      </c>
      <c r="E35" s="85">
        <v>863436935</v>
      </c>
      <c r="F35" s="85">
        <v>775220939</v>
      </c>
      <c r="G35" s="190">
        <v>6046723.3241999997</v>
      </c>
      <c r="H35" s="188">
        <v>2019</v>
      </c>
      <c r="I35" s="80"/>
      <c r="J35" s="80"/>
      <c r="M35" s="86"/>
      <c r="N35" s="86"/>
      <c r="O35" s="86"/>
      <c r="P35" s="86"/>
      <c r="Q35" s="86"/>
      <c r="R35" s="86"/>
      <c r="S35" s="82"/>
      <c r="V35" s="83"/>
      <c r="W35" s="83"/>
      <c r="X35" s="83"/>
      <c r="Y35" s="83"/>
      <c r="Z35" s="83"/>
      <c r="AA35" s="83"/>
      <c r="AB35" s="83"/>
    </row>
    <row r="36" spans="1:28" ht="9" customHeight="1">
      <c r="B36" s="190"/>
      <c r="C36" s="190"/>
      <c r="D36" s="190"/>
      <c r="E36" s="85"/>
      <c r="F36" s="85"/>
      <c r="G36" s="190"/>
      <c r="H36" s="188"/>
      <c r="M36" s="86"/>
      <c r="N36" s="86"/>
      <c r="O36" s="86"/>
      <c r="P36" s="86"/>
      <c r="Q36" s="86"/>
      <c r="R36" s="86"/>
      <c r="S36" s="82"/>
      <c r="V36" s="83"/>
      <c r="W36" s="83"/>
      <c r="X36" s="83"/>
      <c r="Y36" s="83"/>
      <c r="Z36" s="83"/>
      <c r="AA36" s="83"/>
      <c r="AB36" s="83"/>
    </row>
    <row r="37" spans="1:28" ht="12" customHeight="1">
      <c r="A37" s="77" t="s">
        <v>64</v>
      </c>
      <c r="B37" s="190">
        <v>393914600</v>
      </c>
      <c r="C37" s="190">
        <v>393914600</v>
      </c>
      <c r="D37" s="190">
        <v>898812600</v>
      </c>
      <c r="E37" s="85">
        <v>1292727200</v>
      </c>
      <c r="F37" s="85">
        <v>1292727200</v>
      </c>
      <c r="G37" s="190">
        <v>7756363.1999999993</v>
      </c>
      <c r="H37" s="188">
        <v>2019</v>
      </c>
      <c r="I37" s="80"/>
      <c r="J37" s="80"/>
      <c r="M37" s="86"/>
      <c r="N37" s="86"/>
      <c r="O37" s="86"/>
      <c r="P37" s="86"/>
      <c r="Q37" s="86"/>
      <c r="R37" s="86"/>
      <c r="S37" s="82"/>
      <c r="V37" s="83"/>
      <c r="W37" s="83"/>
      <c r="X37" s="83"/>
      <c r="Y37" s="83"/>
      <c r="Z37" s="83"/>
      <c r="AA37" s="83"/>
      <c r="AB37" s="83"/>
    </row>
    <row r="38" spans="1:28" ht="12" customHeight="1">
      <c r="A38" s="77" t="s">
        <v>66</v>
      </c>
      <c r="B38" s="190">
        <v>1043356913</v>
      </c>
      <c r="C38" s="190">
        <v>727713763</v>
      </c>
      <c r="D38" s="190">
        <v>1720031700</v>
      </c>
      <c r="E38" s="85">
        <v>2763388613</v>
      </c>
      <c r="F38" s="85">
        <v>2447745463</v>
      </c>
      <c r="G38" s="190">
        <v>19337189.157699998</v>
      </c>
      <c r="H38" s="188">
        <v>2019</v>
      </c>
      <c r="I38" s="80"/>
      <c r="J38" s="80"/>
      <c r="M38" s="86"/>
      <c r="N38" s="86"/>
      <c r="O38" s="86"/>
      <c r="P38" s="86"/>
      <c r="Q38" s="86"/>
      <c r="R38" s="86"/>
      <c r="S38" s="82"/>
      <c r="V38" s="83"/>
      <c r="W38" s="83"/>
      <c r="X38" s="83"/>
      <c r="Y38" s="83"/>
      <c r="Z38" s="83"/>
      <c r="AA38" s="83"/>
      <c r="AB38" s="83"/>
    </row>
    <row r="39" spans="1:28" ht="12" customHeight="1">
      <c r="A39" s="77" t="s">
        <v>68</v>
      </c>
      <c r="B39" s="190">
        <v>711880900</v>
      </c>
      <c r="C39" s="190">
        <v>621217419</v>
      </c>
      <c r="D39" s="190">
        <v>679111100</v>
      </c>
      <c r="E39" s="85">
        <v>1390992000</v>
      </c>
      <c r="F39" s="85">
        <v>1300328519</v>
      </c>
      <c r="G39" s="190">
        <v>11442890.9672</v>
      </c>
      <c r="H39" s="188">
        <v>2019</v>
      </c>
      <c r="I39" s="80"/>
      <c r="J39" s="80"/>
      <c r="P39" s="87"/>
      <c r="Q39" s="87"/>
      <c r="S39" s="82"/>
      <c r="V39" s="83"/>
      <c r="W39" s="83"/>
      <c r="X39" s="83"/>
      <c r="Y39" s="83"/>
      <c r="Z39" s="83"/>
      <c r="AA39" s="83"/>
      <c r="AB39" s="83"/>
    </row>
    <row r="40" spans="1:28" ht="11.25" customHeight="1">
      <c r="A40" s="77" t="s">
        <v>231</v>
      </c>
      <c r="B40" s="190">
        <v>89982549903</v>
      </c>
      <c r="C40" s="190">
        <v>89821836470</v>
      </c>
      <c r="D40" s="190">
        <v>165370118480</v>
      </c>
      <c r="E40" s="85">
        <v>255352668383</v>
      </c>
      <c r="F40" s="85">
        <v>255191954950</v>
      </c>
      <c r="G40" s="190">
        <v>2934707481.9249997</v>
      </c>
      <c r="H40" s="249" t="s">
        <v>385</v>
      </c>
      <c r="I40" s="80"/>
      <c r="J40" s="80"/>
      <c r="M40" s="86"/>
      <c r="N40" s="86"/>
      <c r="O40" s="86"/>
      <c r="P40" s="86"/>
      <c r="Q40" s="86"/>
      <c r="R40" s="86"/>
      <c r="S40" s="82"/>
      <c r="V40" s="83"/>
      <c r="W40" s="83"/>
      <c r="X40" s="83"/>
      <c r="Y40" s="83"/>
      <c r="Z40" s="83"/>
      <c r="AA40" s="83"/>
      <c r="AB40" s="83"/>
    </row>
    <row r="41" spans="1:28" ht="12" customHeight="1">
      <c r="A41" s="77" t="s">
        <v>72</v>
      </c>
      <c r="B41" s="190">
        <v>6091558000</v>
      </c>
      <c r="C41" s="190">
        <v>4710596200</v>
      </c>
      <c r="D41" s="190">
        <v>7334427500</v>
      </c>
      <c r="E41" s="85">
        <v>13425985500</v>
      </c>
      <c r="F41" s="85">
        <v>12045023700</v>
      </c>
      <c r="G41" s="190">
        <v>119727535.57799999</v>
      </c>
      <c r="H41" s="188">
        <v>2019</v>
      </c>
      <c r="I41" s="80"/>
      <c r="J41" s="80"/>
      <c r="M41" s="86"/>
      <c r="N41" s="86"/>
      <c r="O41" s="86"/>
      <c r="P41" s="86"/>
      <c r="Q41" s="86"/>
      <c r="R41" s="86"/>
      <c r="S41" s="82"/>
      <c r="V41" s="83"/>
      <c r="W41" s="83"/>
      <c r="X41" s="83"/>
      <c r="Y41" s="83"/>
      <c r="Z41" s="83"/>
      <c r="AA41" s="83"/>
      <c r="AB41" s="83"/>
    </row>
    <row r="42" spans="1:28" ht="13.8">
      <c r="A42" s="76" t="s">
        <v>286</v>
      </c>
      <c r="M42" s="86"/>
      <c r="N42" s="86"/>
      <c r="O42" s="86"/>
      <c r="P42" s="86"/>
      <c r="Q42" s="86"/>
      <c r="R42" s="86"/>
      <c r="S42" s="82"/>
      <c r="V42" s="83"/>
      <c r="W42" s="83"/>
      <c r="X42" s="83"/>
      <c r="Y42" s="83"/>
      <c r="Z42" s="83"/>
      <c r="AA42" s="83"/>
      <c r="AB42" s="83"/>
    </row>
    <row r="43" spans="1:28" ht="13.2">
      <c r="A43" s="321" t="str">
        <f>A2</f>
        <v>Real Estate Fair Market Value (FMV), Fair Market Value (Taxable), and Local Levy by Locality - Tax Year 2019</v>
      </c>
      <c r="B43" s="321"/>
      <c r="C43" s="321"/>
      <c r="D43" s="321"/>
      <c r="E43" s="321"/>
      <c r="F43" s="321"/>
      <c r="G43" s="321"/>
      <c r="H43" s="321"/>
      <c r="M43" s="86"/>
      <c r="N43" s="86"/>
      <c r="O43" s="86"/>
      <c r="P43" s="86"/>
      <c r="Q43" s="86"/>
      <c r="R43" s="86"/>
      <c r="S43" s="82"/>
      <c r="V43" s="83"/>
      <c r="W43" s="83"/>
      <c r="X43" s="83"/>
      <c r="Y43" s="83"/>
      <c r="Z43" s="83"/>
      <c r="AA43" s="83"/>
      <c r="AB43" s="83"/>
    </row>
    <row r="44" spans="1:28" ht="12.6" thickBot="1">
      <c r="A44" s="92"/>
      <c r="B44" s="92"/>
      <c r="C44" s="92"/>
      <c r="D44" s="92"/>
      <c r="E44" s="92"/>
      <c r="F44" s="92"/>
      <c r="G44" s="92"/>
      <c r="H44" s="92"/>
      <c r="M44" s="86"/>
      <c r="N44" s="86"/>
      <c r="O44" s="86"/>
      <c r="P44" s="86"/>
      <c r="Q44" s="86"/>
      <c r="R44" s="86"/>
      <c r="S44" s="82"/>
      <c r="V44" s="83"/>
      <c r="W44" s="83"/>
      <c r="X44" s="83"/>
      <c r="Y44" s="83"/>
      <c r="Z44" s="83"/>
      <c r="AA44" s="83"/>
      <c r="AB44" s="83"/>
    </row>
    <row r="45" spans="1:28">
      <c r="M45" s="86"/>
      <c r="N45" s="86"/>
      <c r="O45" s="86"/>
      <c r="P45" s="86"/>
      <c r="Q45" s="86"/>
      <c r="R45" s="86"/>
      <c r="S45" s="82"/>
      <c r="V45" s="83"/>
      <c r="W45" s="83"/>
      <c r="X45" s="83"/>
      <c r="Y45" s="83"/>
      <c r="Z45" s="83"/>
      <c r="AA45" s="83"/>
      <c r="AB45" s="83"/>
    </row>
    <row r="46" spans="1:28" ht="12">
      <c r="A46" s="97" t="s">
        <v>6</v>
      </c>
      <c r="B46" s="97" t="s">
        <v>278</v>
      </c>
      <c r="C46" s="97" t="s">
        <v>279</v>
      </c>
      <c r="D46" s="97" t="s">
        <v>280</v>
      </c>
      <c r="E46" s="97" t="s">
        <v>281</v>
      </c>
      <c r="F46" s="97" t="s">
        <v>282</v>
      </c>
      <c r="G46" s="97" t="s">
        <v>283</v>
      </c>
      <c r="H46" s="97" t="s">
        <v>284</v>
      </c>
      <c r="M46" s="86"/>
      <c r="N46" s="86"/>
      <c r="O46" s="86"/>
      <c r="P46" s="86"/>
      <c r="Q46" s="86"/>
      <c r="R46" s="86"/>
      <c r="S46" s="82"/>
      <c r="V46" s="83"/>
      <c r="W46" s="83"/>
      <c r="X46" s="83"/>
      <c r="Y46" s="83"/>
      <c r="Z46" s="83"/>
      <c r="AA46" s="83"/>
      <c r="AB46" s="83"/>
    </row>
    <row r="47" spans="1:28" ht="8.25" customHeight="1">
      <c r="B47" s="84"/>
      <c r="C47" s="84"/>
      <c r="D47" s="84"/>
      <c r="E47" s="88"/>
      <c r="F47" s="88"/>
      <c r="G47" s="84"/>
      <c r="M47" s="86"/>
      <c r="N47" s="86"/>
      <c r="O47" s="86"/>
      <c r="P47" s="86"/>
      <c r="Q47" s="86"/>
      <c r="R47" s="86"/>
      <c r="S47" s="82"/>
      <c r="V47" s="83"/>
      <c r="W47" s="83"/>
      <c r="X47" s="83"/>
      <c r="Y47" s="83"/>
      <c r="Z47" s="83"/>
      <c r="AA47" s="83"/>
      <c r="AB47" s="83"/>
    </row>
    <row r="48" spans="1:28" ht="12" customHeight="1">
      <c r="A48" s="77" t="s">
        <v>74</v>
      </c>
      <c r="B48" s="189">
        <v>898471000</v>
      </c>
      <c r="C48" s="189">
        <v>707822000</v>
      </c>
      <c r="D48" s="189">
        <v>892933700</v>
      </c>
      <c r="E48" s="79">
        <v>1791404700</v>
      </c>
      <c r="F48" s="79">
        <v>1600755700</v>
      </c>
      <c r="G48" s="189">
        <v>9604534.1999999993</v>
      </c>
      <c r="H48" s="188">
        <v>2019</v>
      </c>
      <c r="I48" s="80"/>
      <c r="J48" s="80"/>
      <c r="M48" s="86"/>
      <c r="N48" s="86"/>
      <c r="O48" s="86"/>
      <c r="P48" s="86"/>
      <c r="Q48" s="86"/>
      <c r="R48" s="86"/>
      <c r="S48" s="82"/>
      <c r="V48" s="83"/>
      <c r="W48" s="83"/>
      <c r="X48" s="83"/>
      <c r="Y48" s="83"/>
      <c r="Z48" s="83"/>
      <c r="AA48" s="83"/>
      <c r="AB48" s="83"/>
    </row>
    <row r="49" spans="1:28" ht="12" customHeight="1">
      <c r="A49" s="77" t="s">
        <v>76</v>
      </c>
      <c r="B49" s="190">
        <v>1040922402</v>
      </c>
      <c r="C49" s="190">
        <v>739667302</v>
      </c>
      <c r="D49" s="190">
        <v>1928958100</v>
      </c>
      <c r="E49" s="85">
        <v>2969880502</v>
      </c>
      <c r="F49" s="85">
        <v>2668625402</v>
      </c>
      <c r="G49" s="190">
        <v>24684784.968499999</v>
      </c>
      <c r="H49" s="188">
        <v>2019</v>
      </c>
      <c r="I49" s="80"/>
      <c r="J49" s="80"/>
      <c r="M49" s="86"/>
      <c r="N49" s="86"/>
      <c r="O49" s="86"/>
      <c r="P49" s="86"/>
      <c r="Q49" s="86"/>
      <c r="R49" s="86"/>
      <c r="S49" s="82"/>
      <c r="V49" s="83"/>
      <c r="W49" s="83"/>
      <c r="X49" s="83"/>
      <c r="Y49" s="83"/>
      <c r="Z49" s="83"/>
      <c r="AA49" s="83"/>
      <c r="AB49" s="83"/>
    </row>
    <row r="50" spans="1:28" ht="12" customHeight="1">
      <c r="A50" s="77" t="s">
        <v>9</v>
      </c>
      <c r="B50" s="190">
        <v>3061519000</v>
      </c>
      <c r="C50" s="190">
        <v>2628338016</v>
      </c>
      <c r="D50" s="190">
        <v>4091206800</v>
      </c>
      <c r="E50" s="85">
        <v>7152725800</v>
      </c>
      <c r="F50" s="85">
        <v>6719544816</v>
      </c>
      <c r="G50" s="190">
        <v>40989223.377599999</v>
      </c>
      <c r="H50" s="188">
        <v>2019</v>
      </c>
      <c r="I50" s="80"/>
      <c r="J50" s="80"/>
      <c r="M50" s="86"/>
      <c r="N50" s="86"/>
      <c r="O50" s="86"/>
      <c r="P50" s="86"/>
      <c r="Q50" s="86"/>
      <c r="R50" s="86"/>
      <c r="S50" s="82"/>
      <c r="V50" s="83"/>
      <c r="W50" s="83"/>
      <c r="X50" s="83"/>
      <c r="Y50" s="83"/>
      <c r="Z50" s="83"/>
      <c r="AA50" s="83"/>
      <c r="AB50" s="83"/>
    </row>
    <row r="51" spans="1:28" ht="12" customHeight="1">
      <c r="A51" s="77" t="s">
        <v>79</v>
      </c>
      <c r="B51" s="190">
        <v>3842066700</v>
      </c>
      <c r="C51" s="190">
        <v>3336247300</v>
      </c>
      <c r="D51" s="190">
        <v>7112106475</v>
      </c>
      <c r="E51" s="85">
        <v>10954173175</v>
      </c>
      <c r="F51" s="85">
        <v>10448353775</v>
      </c>
      <c r="G51" s="191">
        <v>63734958.027499996</v>
      </c>
      <c r="H51" s="188">
        <v>2019</v>
      </c>
      <c r="I51" s="80"/>
      <c r="J51" s="80"/>
      <c r="M51" s="86"/>
      <c r="N51" s="86"/>
      <c r="O51" s="86"/>
      <c r="P51" s="86"/>
      <c r="Q51" s="86"/>
      <c r="R51" s="86"/>
      <c r="S51" s="82"/>
      <c r="V51" s="83"/>
      <c r="W51" s="83"/>
      <c r="X51" s="83"/>
      <c r="Y51" s="83"/>
      <c r="Z51" s="83"/>
      <c r="AA51" s="83"/>
      <c r="AB51" s="83"/>
    </row>
    <row r="52" spans="1:28" ht="12" customHeight="1">
      <c r="A52" s="77" t="s">
        <v>81</v>
      </c>
      <c r="B52" s="190">
        <v>453321700</v>
      </c>
      <c r="C52" s="190">
        <v>319226000</v>
      </c>
      <c r="D52" s="190">
        <v>755482000</v>
      </c>
      <c r="E52" s="85">
        <v>1208803700</v>
      </c>
      <c r="F52" s="85">
        <v>1074708000</v>
      </c>
      <c r="G52" s="190">
        <v>7200543.6000000006</v>
      </c>
      <c r="H52" s="188">
        <v>2019</v>
      </c>
      <c r="I52" s="80"/>
      <c r="J52" s="80"/>
      <c r="M52" s="86"/>
      <c r="N52" s="86"/>
      <c r="O52" s="86"/>
      <c r="P52" s="86"/>
      <c r="Q52" s="86"/>
      <c r="R52" s="86"/>
      <c r="S52" s="82"/>
      <c r="V52" s="83"/>
      <c r="W52" s="83"/>
      <c r="X52" s="83"/>
      <c r="Y52" s="83"/>
      <c r="Z52" s="83"/>
      <c r="AA52" s="83"/>
      <c r="AB52" s="83"/>
    </row>
    <row r="53" spans="1:28" ht="9" customHeight="1">
      <c r="B53" s="190"/>
      <c r="C53" s="190"/>
      <c r="D53" s="190"/>
      <c r="E53" s="85"/>
      <c r="F53" s="85"/>
      <c r="G53" s="190"/>
      <c r="H53" s="188"/>
      <c r="M53" s="86"/>
      <c r="N53" s="86"/>
      <c r="O53" s="86"/>
      <c r="P53" s="86"/>
      <c r="Q53" s="86"/>
      <c r="R53" s="86"/>
      <c r="S53" s="82"/>
      <c r="V53" s="83"/>
      <c r="W53" s="83"/>
      <c r="X53" s="83"/>
      <c r="Y53" s="83"/>
      <c r="Z53" s="83"/>
      <c r="AA53" s="83"/>
      <c r="AB53" s="83"/>
    </row>
    <row r="54" spans="1:28" ht="12" customHeight="1">
      <c r="A54" s="77" t="s">
        <v>20</v>
      </c>
      <c r="B54" s="190">
        <v>1784288284</v>
      </c>
      <c r="C54" s="190">
        <v>1687328084</v>
      </c>
      <c r="D54" s="190">
        <v>2704479402</v>
      </c>
      <c r="E54" s="85">
        <v>4488767686</v>
      </c>
      <c r="F54" s="85">
        <v>4391807486</v>
      </c>
      <c r="G54" s="190">
        <v>30523062.027699996</v>
      </c>
      <c r="H54" s="188">
        <v>2019</v>
      </c>
      <c r="I54" s="80"/>
      <c r="J54" s="80"/>
      <c r="M54" s="86"/>
      <c r="N54" s="86"/>
      <c r="O54" s="86"/>
      <c r="P54" s="86"/>
      <c r="Q54" s="86"/>
      <c r="R54" s="86"/>
      <c r="S54" s="82"/>
      <c r="V54" s="83"/>
      <c r="W54" s="83"/>
      <c r="X54" s="83"/>
      <c r="Y54" s="83"/>
      <c r="Z54" s="83"/>
      <c r="AA54" s="83"/>
      <c r="AB54" s="83"/>
    </row>
    <row r="55" spans="1:28" ht="12" customHeight="1">
      <c r="A55" s="77" t="s">
        <v>22</v>
      </c>
      <c r="B55" s="190">
        <v>2631210300</v>
      </c>
      <c r="C55" s="190">
        <v>2045806300</v>
      </c>
      <c r="D55" s="190">
        <v>3275434400</v>
      </c>
      <c r="E55" s="85">
        <v>5906644700</v>
      </c>
      <c r="F55" s="85">
        <v>5321240700</v>
      </c>
      <c r="G55" s="190">
        <v>28202575.710000001</v>
      </c>
      <c r="H55" s="188">
        <v>2019</v>
      </c>
      <c r="I55" s="80"/>
      <c r="J55" s="80"/>
      <c r="L55" s="323"/>
      <c r="M55" s="323"/>
      <c r="N55" s="323"/>
      <c r="O55" s="323"/>
      <c r="P55" s="323"/>
      <c r="Q55" s="323"/>
      <c r="R55" s="323"/>
      <c r="S55" s="323"/>
      <c r="V55" s="83"/>
      <c r="W55" s="83"/>
      <c r="X55" s="83"/>
      <c r="Y55" s="83"/>
      <c r="Z55" s="83"/>
      <c r="AA55" s="83"/>
      <c r="AB55" s="83"/>
    </row>
    <row r="56" spans="1:28" ht="12" customHeight="1">
      <c r="A56" s="77" t="s">
        <v>24</v>
      </c>
      <c r="B56" s="190">
        <v>1044343700</v>
      </c>
      <c r="C56" s="190">
        <v>1044343700</v>
      </c>
      <c r="D56" s="190">
        <v>623790200</v>
      </c>
      <c r="E56" s="85">
        <v>1668133900</v>
      </c>
      <c r="F56" s="85">
        <v>1668133900</v>
      </c>
      <c r="G56" s="190">
        <v>9341549.8400000017</v>
      </c>
      <c r="H56" s="188">
        <v>2019</v>
      </c>
      <c r="I56" s="80"/>
      <c r="J56" s="80"/>
      <c r="L56" s="89"/>
      <c r="V56" s="83"/>
      <c r="W56" s="83"/>
      <c r="X56" s="83"/>
      <c r="Y56" s="83"/>
      <c r="Z56" s="83"/>
      <c r="AA56" s="83"/>
      <c r="AB56" s="83"/>
    </row>
    <row r="57" spans="1:28" ht="12" customHeight="1">
      <c r="A57" s="77" t="s">
        <v>26</v>
      </c>
      <c r="B57" s="190">
        <v>950103602</v>
      </c>
      <c r="C57" s="190">
        <v>670683052</v>
      </c>
      <c r="D57" s="190">
        <v>1364388047</v>
      </c>
      <c r="E57" s="85">
        <v>2314491649</v>
      </c>
      <c r="F57" s="85">
        <v>2035071099</v>
      </c>
      <c r="G57" s="190">
        <v>16687583.011799999</v>
      </c>
      <c r="H57" s="188">
        <v>2019</v>
      </c>
      <c r="I57" s="80"/>
      <c r="J57" s="80"/>
      <c r="L57" s="322"/>
      <c r="M57" s="322"/>
      <c r="N57" s="322"/>
      <c r="O57" s="322"/>
      <c r="P57" s="322"/>
      <c r="Q57" s="322"/>
      <c r="R57" s="322"/>
      <c r="S57" s="322"/>
      <c r="V57" s="83"/>
      <c r="W57" s="83"/>
      <c r="X57" s="83"/>
      <c r="Y57" s="83"/>
      <c r="Z57" s="83"/>
      <c r="AA57" s="83"/>
      <c r="AB57" s="83"/>
    </row>
    <row r="58" spans="1:28" ht="12" customHeight="1">
      <c r="A58" s="77" t="s">
        <v>28</v>
      </c>
      <c r="B58" s="190">
        <v>313742510</v>
      </c>
      <c r="C58" s="190">
        <v>312119397</v>
      </c>
      <c r="D58" s="190">
        <v>323224400</v>
      </c>
      <c r="E58" s="85">
        <v>636966910</v>
      </c>
      <c r="F58" s="85">
        <v>635343797</v>
      </c>
      <c r="G58" s="190">
        <v>4256803.4398999996</v>
      </c>
      <c r="H58" s="188">
        <v>2019</v>
      </c>
      <c r="I58" s="80"/>
      <c r="J58" s="80"/>
      <c r="V58" s="83"/>
      <c r="W58" s="83"/>
      <c r="X58" s="83"/>
      <c r="Y58" s="83"/>
      <c r="Z58" s="83"/>
      <c r="AA58" s="83"/>
      <c r="AB58" s="83"/>
    </row>
    <row r="59" spans="1:28" ht="9" customHeight="1">
      <c r="B59" s="187"/>
      <c r="C59" s="187"/>
      <c r="D59" s="187"/>
      <c r="E59" s="187"/>
      <c r="F59" s="187"/>
      <c r="G59" s="187"/>
      <c r="H59" s="188"/>
      <c r="V59" s="83"/>
      <c r="W59" s="83"/>
      <c r="X59" s="83"/>
      <c r="Y59" s="83"/>
      <c r="Z59" s="83"/>
      <c r="AA59" s="83"/>
      <c r="AB59" s="83"/>
    </row>
    <row r="60" spans="1:28" ht="12" customHeight="1">
      <c r="A60" s="77" t="s">
        <v>136</v>
      </c>
      <c r="B60" s="190">
        <v>1145755167</v>
      </c>
      <c r="C60" s="190">
        <v>1145755167</v>
      </c>
      <c r="D60" s="190">
        <v>1543988869</v>
      </c>
      <c r="E60" s="85">
        <v>2689744036</v>
      </c>
      <c r="F60" s="85">
        <v>2689744036</v>
      </c>
      <c r="G60" s="190">
        <v>13448784.9</v>
      </c>
      <c r="H60" s="188">
        <v>2019</v>
      </c>
      <c r="I60" s="80"/>
      <c r="J60" s="80"/>
      <c r="M60" s="81"/>
      <c r="N60" s="81"/>
      <c r="O60" s="81"/>
      <c r="P60" s="81"/>
      <c r="Q60" s="81"/>
      <c r="R60" s="81"/>
      <c r="S60" s="82"/>
      <c r="V60" s="83"/>
      <c r="W60" s="83"/>
      <c r="X60" s="83"/>
      <c r="Y60" s="83"/>
      <c r="Z60" s="83"/>
      <c r="AA60" s="83"/>
      <c r="AB60" s="83"/>
    </row>
    <row r="61" spans="1:28" ht="12" customHeight="1">
      <c r="A61" s="77" t="s">
        <v>30</v>
      </c>
      <c r="B61" s="190">
        <v>5237984795</v>
      </c>
      <c r="C61" s="190">
        <v>4639318602</v>
      </c>
      <c r="D61" s="190">
        <v>10603055015</v>
      </c>
      <c r="E61" s="85">
        <v>15841039810</v>
      </c>
      <c r="F61" s="85">
        <v>15242373617</v>
      </c>
      <c r="G61" s="190">
        <v>123463226.2977</v>
      </c>
      <c r="H61" s="188">
        <v>2019</v>
      </c>
      <c r="I61" s="80"/>
      <c r="J61" s="80"/>
      <c r="M61" s="86"/>
      <c r="N61" s="86"/>
      <c r="O61" s="86"/>
      <c r="P61" s="86"/>
      <c r="Q61" s="86"/>
      <c r="R61" s="86"/>
      <c r="S61" s="82"/>
      <c r="V61" s="83"/>
      <c r="W61" s="83"/>
      <c r="X61" s="83"/>
      <c r="Y61" s="83"/>
      <c r="Z61" s="83"/>
      <c r="AA61" s="83"/>
      <c r="AB61" s="83"/>
    </row>
    <row r="62" spans="1:28" ht="12" customHeight="1">
      <c r="A62" s="77" t="s">
        <v>32</v>
      </c>
      <c r="B62" s="190">
        <v>9991204300</v>
      </c>
      <c r="C62" s="190">
        <v>9804033400</v>
      </c>
      <c r="D62" s="190">
        <v>30399855100</v>
      </c>
      <c r="E62" s="85">
        <v>40391059400</v>
      </c>
      <c r="F62" s="85">
        <v>40203888500</v>
      </c>
      <c r="G62" s="190">
        <v>349773829.94999999</v>
      </c>
      <c r="H62" s="188">
        <v>2019</v>
      </c>
      <c r="I62" s="80"/>
      <c r="J62" s="80"/>
      <c r="M62" s="86"/>
      <c r="N62" s="86"/>
      <c r="O62" s="86"/>
      <c r="P62" s="86"/>
      <c r="Q62" s="86"/>
      <c r="R62" s="86"/>
      <c r="S62" s="82"/>
      <c r="V62" s="83"/>
      <c r="W62" s="83"/>
      <c r="X62" s="83"/>
      <c r="Y62" s="83"/>
      <c r="Z62" s="83"/>
      <c r="AA62" s="83"/>
      <c r="AB62" s="83"/>
    </row>
    <row r="63" spans="1:28" ht="12" customHeight="1">
      <c r="A63" s="77" t="s">
        <v>34</v>
      </c>
      <c r="B63" s="190">
        <v>796022500</v>
      </c>
      <c r="C63" s="190">
        <v>760547300</v>
      </c>
      <c r="D63" s="190">
        <v>2150619200</v>
      </c>
      <c r="E63" s="85">
        <v>2946641700</v>
      </c>
      <c r="F63" s="85">
        <v>2911166500</v>
      </c>
      <c r="G63" s="190">
        <v>16156974.075000001</v>
      </c>
      <c r="H63" s="188">
        <v>2019</v>
      </c>
      <c r="I63" s="80"/>
      <c r="J63" s="80"/>
      <c r="M63" s="86"/>
      <c r="N63" s="86"/>
      <c r="O63" s="86"/>
      <c r="P63" s="86"/>
      <c r="Q63" s="86"/>
      <c r="R63" s="86"/>
      <c r="S63" s="82"/>
      <c r="V63" s="83"/>
      <c r="W63" s="83"/>
      <c r="X63" s="83"/>
      <c r="Y63" s="83"/>
      <c r="Z63" s="83"/>
      <c r="AA63" s="83"/>
      <c r="AB63" s="83"/>
    </row>
    <row r="64" spans="1:28" ht="12" customHeight="1">
      <c r="A64" s="77" t="s">
        <v>35</v>
      </c>
      <c r="B64" s="190">
        <v>437545700</v>
      </c>
      <c r="C64" s="190">
        <v>437545700</v>
      </c>
      <c r="D64" s="190">
        <v>236608500</v>
      </c>
      <c r="E64" s="85">
        <v>674154200</v>
      </c>
      <c r="F64" s="85">
        <v>674154200</v>
      </c>
      <c r="G64" s="190">
        <v>3235940.1599999997</v>
      </c>
      <c r="H64" s="188">
        <v>2019</v>
      </c>
      <c r="I64" s="80"/>
      <c r="J64" s="80"/>
      <c r="M64" s="86"/>
      <c r="N64" s="86"/>
      <c r="O64" s="86"/>
      <c r="P64" s="86"/>
      <c r="Q64" s="86"/>
      <c r="R64" s="86"/>
      <c r="S64" s="82"/>
      <c r="V64" s="83"/>
      <c r="W64" s="83"/>
      <c r="X64" s="83"/>
      <c r="Y64" s="83"/>
      <c r="Z64" s="83"/>
      <c r="AA64" s="83"/>
      <c r="AB64" s="83"/>
    </row>
    <row r="65" spans="1:28" ht="9" customHeight="1">
      <c r="B65" s="190"/>
      <c r="C65" s="190"/>
      <c r="D65" s="190"/>
      <c r="E65" s="85"/>
      <c r="F65" s="85"/>
      <c r="G65" s="190"/>
      <c r="H65" s="188"/>
      <c r="M65" s="86"/>
      <c r="N65" s="86"/>
      <c r="O65" s="86"/>
      <c r="P65" s="86"/>
      <c r="Q65" s="86"/>
      <c r="R65" s="86"/>
      <c r="S65" s="82"/>
      <c r="V65" s="83"/>
      <c r="W65" s="83"/>
      <c r="X65" s="83"/>
      <c r="Y65" s="83"/>
      <c r="Z65" s="83"/>
      <c r="AA65" s="83"/>
      <c r="AB65" s="83"/>
    </row>
    <row r="66" spans="1:28" ht="12" customHeight="1">
      <c r="A66" s="77" t="s">
        <v>37</v>
      </c>
      <c r="B66" s="190">
        <v>1728224624</v>
      </c>
      <c r="C66" s="190">
        <v>1418746124</v>
      </c>
      <c r="D66" s="190">
        <v>3278949656</v>
      </c>
      <c r="E66" s="85">
        <v>5007174280</v>
      </c>
      <c r="F66" s="85">
        <v>4697695780</v>
      </c>
      <c r="G66" s="190">
        <v>39930414.129999995</v>
      </c>
      <c r="H66" s="188" t="s">
        <v>352</v>
      </c>
      <c r="I66" s="80"/>
      <c r="J66" s="80"/>
      <c r="M66" s="86"/>
      <c r="N66" s="86"/>
      <c r="O66" s="86"/>
      <c r="P66" s="86"/>
      <c r="Q66" s="86"/>
      <c r="R66" s="86"/>
      <c r="S66" s="82"/>
      <c r="V66" s="83"/>
      <c r="W66" s="83"/>
      <c r="X66" s="83"/>
      <c r="Y66" s="83"/>
      <c r="Z66" s="83"/>
      <c r="AA66" s="83"/>
      <c r="AB66" s="83"/>
    </row>
    <row r="67" spans="1:28" ht="12" customHeight="1">
      <c r="A67" s="77" t="s">
        <v>359</v>
      </c>
      <c r="B67" s="190">
        <v>3312260100</v>
      </c>
      <c r="C67" s="190">
        <v>3182804467</v>
      </c>
      <c r="D67" s="190">
        <v>8906498600</v>
      </c>
      <c r="E67" s="85">
        <v>12218758700</v>
      </c>
      <c r="F67" s="85">
        <v>12089303067</v>
      </c>
      <c r="G67" s="190">
        <v>101550145.76279999</v>
      </c>
      <c r="H67" s="188" t="s">
        <v>344</v>
      </c>
      <c r="I67" s="80"/>
      <c r="J67" s="80"/>
      <c r="M67" s="86"/>
      <c r="N67" s="86"/>
      <c r="O67" s="86"/>
      <c r="P67" s="86"/>
      <c r="Q67" s="86"/>
      <c r="R67" s="86"/>
      <c r="S67" s="82"/>
      <c r="V67" s="83"/>
      <c r="W67" s="83"/>
      <c r="X67" s="83"/>
      <c r="Y67" s="83"/>
      <c r="Z67" s="83"/>
      <c r="AA67" s="83"/>
      <c r="AB67" s="83"/>
    </row>
    <row r="68" spans="1:28" ht="12" customHeight="1">
      <c r="A68" s="77" t="s">
        <v>40</v>
      </c>
      <c r="B68" s="190">
        <v>493452000</v>
      </c>
      <c r="C68" s="190">
        <v>493452000</v>
      </c>
      <c r="D68" s="190">
        <v>408975400</v>
      </c>
      <c r="E68" s="85">
        <v>902427400</v>
      </c>
      <c r="F68" s="85">
        <v>902427400</v>
      </c>
      <c r="G68" s="190">
        <v>4782865.2200000007</v>
      </c>
      <c r="H68" s="188">
        <v>2019</v>
      </c>
      <c r="I68" s="80"/>
      <c r="J68" s="80"/>
      <c r="M68" s="86"/>
      <c r="N68" s="86"/>
      <c r="O68" s="86"/>
      <c r="P68" s="86"/>
      <c r="Q68" s="86"/>
      <c r="R68" s="86"/>
      <c r="S68" s="82"/>
      <c r="V68" s="83"/>
      <c r="W68" s="83"/>
      <c r="X68" s="83"/>
      <c r="Y68" s="83"/>
      <c r="Z68" s="83"/>
      <c r="AA68" s="83"/>
      <c r="AB68" s="83"/>
    </row>
    <row r="69" spans="1:28" ht="12" customHeight="1">
      <c r="A69" s="77" t="s">
        <v>42</v>
      </c>
      <c r="B69" s="190">
        <v>1154902849</v>
      </c>
      <c r="C69" s="190">
        <v>973342151</v>
      </c>
      <c r="D69" s="190">
        <v>1818786390</v>
      </c>
      <c r="E69" s="85">
        <v>2973689239</v>
      </c>
      <c r="F69" s="85">
        <v>2792128541</v>
      </c>
      <c r="G69" s="190">
        <v>19544899.787</v>
      </c>
      <c r="H69" s="188">
        <v>2019</v>
      </c>
      <c r="I69" s="80"/>
      <c r="J69" s="80"/>
      <c r="M69" s="86"/>
      <c r="N69" s="86"/>
      <c r="O69" s="86"/>
      <c r="P69" s="86"/>
      <c r="Q69" s="86"/>
      <c r="R69" s="86"/>
      <c r="S69" s="82"/>
      <c r="V69" s="83"/>
      <c r="W69" s="83"/>
      <c r="X69" s="83"/>
      <c r="Y69" s="83"/>
      <c r="Z69" s="83"/>
      <c r="AA69" s="83"/>
      <c r="AB69" s="83"/>
    </row>
    <row r="70" spans="1:28" ht="12" customHeight="1">
      <c r="A70" s="77" t="s">
        <v>172</v>
      </c>
      <c r="B70" s="190">
        <v>637951200</v>
      </c>
      <c r="C70" s="190">
        <v>510344800</v>
      </c>
      <c r="D70" s="190">
        <v>771291079</v>
      </c>
      <c r="E70" s="85">
        <v>1409242279</v>
      </c>
      <c r="F70" s="85">
        <v>1281635879</v>
      </c>
      <c r="G70" s="190">
        <v>11022068.5594</v>
      </c>
      <c r="H70" s="188">
        <v>2019</v>
      </c>
      <c r="I70" s="80"/>
      <c r="J70" s="80"/>
      <c r="S70" s="82"/>
      <c r="V70" s="83"/>
      <c r="W70" s="83"/>
      <c r="X70" s="83"/>
      <c r="Y70" s="83"/>
      <c r="Z70" s="83"/>
      <c r="AA70" s="83"/>
      <c r="AB70" s="83"/>
    </row>
    <row r="71" spans="1:28" ht="9" customHeight="1">
      <c r="B71" s="130"/>
      <c r="C71" s="130"/>
      <c r="D71" s="130"/>
      <c r="E71" s="190"/>
      <c r="F71" s="190"/>
      <c r="G71" s="130"/>
      <c r="H71" s="124"/>
      <c r="M71" s="86"/>
      <c r="N71" s="86"/>
      <c r="O71" s="86"/>
      <c r="P71" s="86"/>
      <c r="Q71" s="86"/>
      <c r="R71" s="86"/>
      <c r="S71" s="82"/>
      <c r="V71" s="83"/>
      <c r="W71" s="83"/>
      <c r="X71" s="83"/>
      <c r="Y71" s="83"/>
      <c r="Z71" s="83"/>
      <c r="AA71" s="83"/>
      <c r="AB71" s="83"/>
    </row>
    <row r="72" spans="1:28" ht="12" customHeight="1">
      <c r="A72" s="77" t="s">
        <v>45</v>
      </c>
      <c r="B72" s="190">
        <v>1184998600</v>
      </c>
      <c r="C72" s="190">
        <v>1168427300</v>
      </c>
      <c r="D72" s="190">
        <v>1487217700</v>
      </c>
      <c r="E72" s="85">
        <v>2672216300</v>
      </c>
      <c r="F72" s="85">
        <v>2655645000</v>
      </c>
      <c r="G72" s="190">
        <v>16730563.5</v>
      </c>
      <c r="H72" s="188">
        <v>2019</v>
      </c>
      <c r="I72" s="80"/>
      <c r="J72" s="80"/>
      <c r="M72" s="86"/>
      <c r="N72" s="86"/>
      <c r="O72" s="86"/>
      <c r="P72" s="86"/>
      <c r="Q72" s="86"/>
      <c r="R72" s="86"/>
      <c r="S72" s="82"/>
      <c r="V72" s="83"/>
      <c r="W72" s="83"/>
      <c r="X72" s="83"/>
      <c r="Y72" s="83"/>
      <c r="Z72" s="83"/>
      <c r="AA72" s="83"/>
      <c r="AB72" s="83"/>
    </row>
    <row r="73" spans="1:28" ht="12" customHeight="1">
      <c r="A73" s="77" t="s">
        <v>47</v>
      </c>
      <c r="B73" s="190">
        <v>325049900</v>
      </c>
      <c r="C73" s="190">
        <v>325049900</v>
      </c>
      <c r="D73" s="190">
        <v>640086082</v>
      </c>
      <c r="E73" s="85">
        <v>965135982</v>
      </c>
      <c r="F73" s="85">
        <v>965135982</v>
      </c>
      <c r="G73" s="190">
        <v>5971296.320634</v>
      </c>
      <c r="H73" s="188">
        <v>2019</v>
      </c>
      <c r="I73" s="80"/>
      <c r="J73" s="80"/>
      <c r="M73" s="86"/>
      <c r="N73" s="86"/>
      <c r="O73" s="86"/>
      <c r="P73" s="86"/>
      <c r="Q73" s="86"/>
      <c r="R73" s="86"/>
      <c r="S73" s="82"/>
      <c r="V73" s="83"/>
      <c r="W73" s="83"/>
      <c r="X73" s="83"/>
      <c r="Y73" s="83"/>
      <c r="Z73" s="83"/>
      <c r="AA73" s="83"/>
      <c r="AB73" s="83"/>
    </row>
    <row r="74" spans="1:28" ht="12" customHeight="1">
      <c r="A74" s="77" t="s">
        <v>49</v>
      </c>
      <c r="B74" s="190">
        <v>28429297380</v>
      </c>
      <c r="C74" s="190">
        <v>26650663690</v>
      </c>
      <c r="D74" s="190">
        <v>57479984540</v>
      </c>
      <c r="E74" s="85">
        <v>85909281920</v>
      </c>
      <c r="F74" s="85">
        <v>84130648230</v>
      </c>
      <c r="G74" s="190">
        <v>879165274.00349987</v>
      </c>
      <c r="H74" s="188">
        <v>2019</v>
      </c>
      <c r="I74" s="80"/>
      <c r="J74" s="80"/>
      <c r="M74" s="86"/>
      <c r="N74" s="86"/>
      <c r="O74" s="86"/>
      <c r="P74" s="86"/>
      <c r="Q74" s="86"/>
      <c r="R74" s="86"/>
      <c r="S74" s="82"/>
      <c r="V74" s="83"/>
      <c r="W74" s="83"/>
      <c r="X74" s="83"/>
      <c r="Y74" s="83"/>
      <c r="Z74" s="83"/>
      <c r="AA74" s="83"/>
      <c r="AB74" s="83"/>
    </row>
    <row r="75" spans="1:28" ht="12" customHeight="1">
      <c r="A75" s="77" t="s">
        <v>51</v>
      </c>
      <c r="B75" s="190">
        <v>2258394400</v>
      </c>
      <c r="C75" s="190">
        <v>1727143900</v>
      </c>
      <c r="D75" s="190">
        <v>3322061100</v>
      </c>
      <c r="E75" s="85">
        <v>5580455500</v>
      </c>
      <c r="F75" s="85">
        <v>5049205000</v>
      </c>
      <c r="G75" s="190">
        <v>36354276</v>
      </c>
      <c r="H75" s="188">
        <v>2019</v>
      </c>
      <c r="I75" s="80"/>
      <c r="J75" s="80"/>
      <c r="M75" s="86"/>
      <c r="N75" s="86"/>
      <c r="O75" s="86"/>
      <c r="P75" s="86"/>
      <c r="Q75" s="86"/>
      <c r="R75" s="86"/>
      <c r="S75" s="82"/>
      <c r="V75" s="83"/>
      <c r="W75" s="83"/>
      <c r="X75" s="83"/>
      <c r="Y75" s="83"/>
      <c r="Z75" s="83"/>
      <c r="AA75" s="83"/>
      <c r="AB75" s="83"/>
    </row>
    <row r="76" spans="1:28" ht="12" customHeight="1">
      <c r="A76" s="77" t="s">
        <v>53</v>
      </c>
      <c r="B76" s="190">
        <v>470154700</v>
      </c>
      <c r="C76" s="190">
        <v>470154700</v>
      </c>
      <c r="D76" s="190">
        <v>456347700</v>
      </c>
      <c r="E76" s="85">
        <v>926502400</v>
      </c>
      <c r="F76" s="85">
        <v>926502400</v>
      </c>
      <c r="G76" s="190">
        <v>3520709.12</v>
      </c>
      <c r="H76" s="188">
        <v>2019</v>
      </c>
      <c r="I76" s="80"/>
      <c r="J76" s="80"/>
      <c r="M76" s="86"/>
      <c r="N76" s="86"/>
      <c r="O76" s="86"/>
      <c r="P76" s="86"/>
      <c r="Q76" s="86"/>
      <c r="R76" s="86"/>
      <c r="S76" s="82"/>
      <c r="V76" s="83"/>
      <c r="W76" s="83"/>
      <c r="X76" s="83"/>
      <c r="Y76" s="83"/>
      <c r="Z76" s="83"/>
      <c r="AA76" s="83"/>
      <c r="AB76" s="83"/>
    </row>
    <row r="77" spans="1:28" ht="9" customHeight="1">
      <c r="B77" s="190"/>
      <c r="C77" s="190"/>
      <c r="D77" s="190"/>
      <c r="E77" s="85"/>
      <c r="F77" s="85"/>
      <c r="G77" s="190"/>
      <c r="H77" s="188"/>
      <c r="M77" s="324"/>
      <c r="N77" s="324"/>
      <c r="O77" s="324"/>
      <c r="P77" s="324"/>
      <c r="Q77" s="324"/>
      <c r="R77" s="324"/>
      <c r="S77" s="82"/>
      <c r="V77" s="83"/>
      <c r="W77" s="83"/>
      <c r="X77" s="83"/>
      <c r="Y77" s="83"/>
      <c r="Z77" s="83"/>
      <c r="AA77" s="83"/>
      <c r="AB77" s="83"/>
    </row>
    <row r="78" spans="1:28" ht="12" customHeight="1">
      <c r="A78" s="77" t="s">
        <v>55</v>
      </c>
      <c r="B78" s="190">
        <v>1193714400</v>
      </c>
      <c r="C78" s="190">
        <v>678128700</v>
      </c>
      <c r="D78" s="190">
        <v>1072192500</v>
      </c>
      <c r="E78" s="85">
        <v>2265906900</v>
      </c>
      <c r="F78" s="85">
        <v>1750321200</v>
      </c>
      <c r="G78" s="190">
        <v>12252248.399999999</v>
      </c>
      <c r="H78" s="188">
        <v>2019</v>
      </c>
      <c r="I78" s="80"/>
      <c r="J78" s="80"/>
      <c r="M78" s="86"/>
      <c r="N78" s="86"/>
      <c r="O78" s="86"/>
      <c r="P78" s="86"/>
      <c r="Q78" s="86"/>
      <c r="R78" s="86"/>
      <c r="S78" s="82"/>
      <c r="V78" s="83"/>
      <c r="W78" s="83"/>
      <c r="X78" s="83"/>
      <c r="Y78" s="83"/>
      <c r="Z78" s="83"/>
      <c r="AA78" s="83"/>
      <c r="AB78" s="83"/>
    </row>
    <row r="79" spans="1:28" ht="12" customHeight="1">
      <c r="A79" s="77" t="s">
        <v>57</v>
      </c>
      <c r="B79" s="190">
        <v>718001300</v>
      </c>
      <c r="C79" s="190">
        <v>718001300</v>
      </c>
      <c r="D79" s="190">
        <v>911385200</v>
      </c>
      <c r="E79" s="85">
        <v>1629386500</v>
      </c>
      <c r="F79" s="85">
        <v>1629386500</v>
      </c>
      <c r="G79" s="190">
        <v>10509542.925000001</v>
      </c>
      <c r="H79" s="188">
        <v>2019</v>
      </c>
      <c r="I79" s="80"/>
      <c r="J79" s="80"/>
      <c r="M79" s="86"/>
      <c r="N79" s="86"/>
      <c r="O79" s="86"/>
      <c r="P79" s="86"/>
      <c r="Q79" s="86"/>
      <c r="R79" s="86"/>
      <c r="S79" s="82"/>
      <c r="V79" s="83"/>
      <c r="W79" s="83"/>
      <c r="X79" s="83"/>
      <c r="Y79" s="83"/>
      <c r="Z79" s="83"/>
      <c r="AA79" s="83"/>
      <c r="AB79" s="83"/>
    </row>
    <row r="80" spans="1:28" ht="12" customHeight="1">
      <c r="A80" s="77" t="s">
        <v>59</v>
      </c>
      <c r="B80" s="190">
        <v>1555222600</v>
      </c>
      <c r="C80" s="190">
        <v>1555222600</v>
      </c>
      <c r="D80" s="190">
        <v>2978212000</v>
      </c>
      <c r="E80" s="85">
        <v>4533434600</v>
      </c>
      <c r="F80" s="85">
        <v>4533434600</v>
      </c>
      <c r="G80" s="190">
        <v>19040425.32</v>
      </c>
      <c r="H80" s="188" t="s">
        <v>352</v>
      </c>
      <c r="I80" s="80"/>
      <c r="J80" s="80"/>
      <c r="M80" s="86"/>
      <c r="N80" s="86"/>
      <c r="O80" s="86"/>
      <c r="P80" s="86"/>
      <c r="Q80" s="86"/>
      <c r="R80" s="86"/>
      <c r="S80" s="82"/>
      <c r="V80" s="83"/>
      <c r="W80" s="83"/>
      <c r="X80" s="83"/>
      <c r="Y80" s="83"/>
      <c r="Z80" s="83"/>
      <c r="AA80" s="83"/>
      <c r="AB80" s="83"/>
    </row>
    <row r="81" spans="1:28" ht="12" customHeight="1">
      <c r="A81" s="77" t="s">
        <v>61</v>
      </c>
      <c r="B81" s="190">
        <v>1124997700</v>
      </c>
      <c r="C81" s="190">
        <v>1048431900</v>
      </c>
      <c r="D81" s="190">
        <v>1148923100</v>
      </c>
      <c r="E81" s="85">
        <v>2273920800</v>
      </c>
      <c r="F81" s="85">
        <v>2197355000</v>
      </c>
      <c r="G81" s="190">
        <v>13623601</v>
      </c>
      <c r="H81" s="188">
        <v>2019</v>
      </c>
      <c r="I81" s="80"/>
      <c r="J81" s="80"/>
      <c r="M81" s="87"/>
      <c r="S81" s="82"/>
      <c r="V81" s="83"/>
      <c r="W81" s="83"/>
      <c r="X81" s="83"/>
      <c r="Y81" s="83"/>
      <c r="Z81" s="83"/>
      <c r="AA81" s="83"/>
      <c r="AB81" s="83"/>
    </row>
    <row r="82" spans="1:28" ht="12" customHeight="1">
      <c r="A82" s="77" t="s">
        <v>63</v>
      </c>
      <c r="B82" s="190">
        <v>2288786000</v>
      </c>
      <c r="C82" s="190">
        <v>2094075100</v>
      </c>
      <c r="D82" s="190">
        <v>6369346300</v>
      </c>
      <c r="E82" s="85">
        <v>8658132300</v>
      </c>
      <c r="F82" s="85">
        <v>8463421400</v>
      </c>
      <c r="G82" s="190">
        <v>75324450.460000008</v>
      </c>
      <c r="H82" s="188">
        <v>2019</v>
      </c>
      <c r="I82" s="80"/>
      <c r="J82" s="80"/>
      <c r="M82" s="86"/>
      <c r="N82" s="86"/>
      <c r="O82" s="86"/>
      <c r="P82" s="86"/>
      <c r="Q82" s="86"/>
      <c r="R82" s="86"/>
      <c r="S82" s="82"/>
      <c r="V82" s="83"/>
      <c r="W82" s="83"/>
      <c r="X82" s="83"/>
      <c r="Y82" s="83"/>
      <c r="Z82" s="83"/>
      <c r="AA82" s="83"/>
      <c r="AB82" s="83"/>
    </row>
    <row r="83" spans="1:28" ht="13.8">
      <c r="A83" s="76" t="s">
        <v>286</v>
      </c>
      <c r="M83" s="86"/>
      <c r="N83" s="86"/>
      <c r="O83" s="86"/>
      <c r="P83" s="86"/>
      <c r="Q83" s="86"/>
      <c r="R83" s="86"/>
      <c r="S83" s="82"/>
      <c r="V83" s="83"/>
      <c r="W83" s="83"/>
      <c r="X83" s="83"/>
      <c r="Y83" s="83"/>
      <c r="Z83" s="83"/>
      <c r="AA83" s="83"/>
      <c r="AB83" s="83"/>
    </row>
    <row r="84" spans="1:28" ht="13.2">
      <c r="A84" s="321" t="str">
        <f>A43</f>
        <v>Real Estate Fair Market Value (FMV), Fair Market Value (Taxable), and Local Levy by Locality - Tax Year 2019</v>
      </c>
      <c r="B84" s="321"/>
      <c r="C84" s="321"/>
      <c r="D84" s="321"/>
      <c r="E84" s="321"/>
      <c r="F84" s="321"/>
      <c r="G84" s="321"/>
      <c r="H84" s="321"/>
      <c r="M84" s="86"/>
      <c r="N84" s="86"/>
      <c r="O84" s="86"/>
      <c r="P84" s="86"/>
      <c r="Q84" s="86"/>
      <c r="R84" s="86"/>
      <c r="S84" s="82"/>
      <c r="V84" s="83"/>
      <c r="W84" s="83"/>
      <c r="X84" s="83"/>
      <c r="Y84" s="83"/>
      <c r="Z84" s="83"/>
      <c r="AA84" s="83"/>
      <c r="AB84" s="83"/>
    </row>
    <row r="85" spans="1:28" ht="11.25" customHeight="1" thickBot="1">
      <c r="A85" s="92"/>
      <c r="B85" s="92"/>
      <c r="C85" s="92"/>
      <c r="D85" s="92"/>
      <c r="E85" s="92"/>
      <c r="F85" s="92"/>
      <c r="G85" s="92"/>
      <c r="H85" s="92"/>
      <c r="M85" s="86"/>
      <c r="N85" s="86"/>
      <c r="O85" s="86"/>
      <c r="P85" s="86"/>
      <c r="Q85" s="86"/>
      <c r="R85" s="86"/>
      <c r="S85" s="82"/>
      <c r="V85" s="83"/>
      <c r="W85" s="83"/>
      <c r="X85" s="83"/>
      <c r="Y85" s="83"/>
      <c r="Z85" s="83"/>
      <c r="AA85" s="83"/>
      <c r="AB85" s="83"/>
    </row>
    <row r="86" spans="1:28" ht="11.25" customHeight="1">
      <c r="M86" s="86"/>
      <c r="N86" s="86"/>
      <c r="O86" s="86"/>
      <c r="P86" s="86"/>
      <c r="Q86" s="86"/>
      <c r="R86" s="86"/>
      <c r="S86" s="82"/>
      <c r="V86" s="83"/>
      <c r="W86" s="83"/>
      <c r="X86" s="83"/>
      <c r="Y86" s="83"/>
      <c r="Z86" s="83"/>
      <c r="AA86" s="83"/>
      <c r="AB86" s="83"/>
    </row>
    <row r="87" spans="1:28" ht="11.25" customHeight="1">
      <c r="A87" s="97" t="s">
        <v>6</v>
      </c>
      <c r="B87" s="97" t="s">
        <v>278</v>
      </c>
      <c r="C87" s="97" t="s">
        <v>279</v>
      </c>
      <c r="D87" s="97" t="s">
        <v>280</v>
      </c>
      <c r="E87" s="97" t="s">
        <v>281</v>
      </c>
      <c r="F87" s="97" t="s">
        <v>282</v>
      </c>
      <c r="G87" s="97" t="s">
        <v>283</v>
      </c>
      <c r="H87" s="97" t="s">
        <v>284</v>
      </c>
      <c r="M87" s="86"/>
      <c r="N87" s="86"/>
      <c r="O87" s="86"/>
      <c r="P87" s="86"/>
      <c r="Q87" s="86"/>
      <c r="R87" s="86"/>
      <c r="S87" s="82"/>
      <c r="V87" s="83"/>
      <c r="W87" s="83"/>
      <c r="X87" s="83"/>
      <c r="Y87" s="83"/>
      <c r="Z87" s="83"/>
      <c r="AA87" s="83"/>
      <c r="AB87" s="83"/>
    </row>
    <row r="88" spans="1:28" ht="8.25" customHeight="1">
      <c r="B88" s="98"/>
      <c r="C88" s="98"/>
      <c r="D88" s="98"/>
      <c r="E88" s="84"/>
      <c r="F88" s="84"/>
      <c r="G88" s="98"/>
      <c r="H88" s="125"/>
      <c r="M88" s="86"/>
      <c r="N88" s="86"/>
      <c r="O88" s="86"/>
      <c r="P88" s="86"/>
      <c r="Q88" s="86"/>
      <c r="R88" s="86"/>
      <c r="S88" s="82"/>
      <c r="V88" s="83"/>
      <c r="W88" s="83"/>
      <c r="X88" s="83"/>
      <c r="Y88" s="83"/>
      <c r="Z88" s="83"/>
      <c r="AA88" s="83"/>
      <c r="AB88" s="83"/>
    </row>
    <row r="89" spans="1:28" ht="12" customHeight="1">
      <c r="A89" s="77" t="s">
        <v>65</v>
      </c>
      <c r="B89" s="189">
        <v>1287136800</v>
      </c>
      <c r="C89" s="189">
        <v>773154483</v>
      </c>
      <c r="D89" s="189">
        <v>1698606450</v>
      </c>
      <c r="E89" s="250">
        <v>2985743250</v>
      </c>
      <c r="F89" s="250">
        <v>2471760933</v>
      </c>
      <c r="G89" s="189">
        <v>17796678.717599999</v>
      </c>
      <c r="H89" s="188">
        <v>2019</v>
      </c>
      <c r="I89" s="80"/>
      <c r="J89" s="80"/>
      <c r="M89" s="86"/>
      <c r="N89" s="86"/>
      <c r="O89" s="86"/>
      <c r="P89" s="86"/>
      <c r="Q89" s="86"/>
      <c r="R89" s="86"/>
      <c r="S89" s="82"/>
      <c r="V89" s="83"/>
      <c r="W89" s="83"/>
      <c r="X89" s="83"/>
      <c r="Y89" s="83"/>
      <c r="Z89" s="83"/>
      <c r="AA89" s="83"/>
      <c r="AB89" s="83"/>
    </row>
    <row r="90" spans="1:28" ht="12" customHeight="1">
      <c r="A90" s="77" t="s">
        <v>67</v>
      </c>
      <c r="B90" s="190">
        <v>1106566102</v>
      </c>
      <c r="C90" s="190">
        <v>1016622139</v>
      </c>
      <c r="D90" s="190">
        <v>1993552601</v>
      </c>
      <c r="E90" s="192">
        <v>3100118703</v>
      </c>
      <c r="F90" s="192">
        <v>3010174740</v>
      </c>
      <c r="G90" s="190">
        <v>24683432.867999997</v>
      </c>
      <c r="H90" s="188">
        <v>2019</v>
      </c>
      <c r="I90" s="80"/>
      <c r="J90" s="80"/>
      <c r="M90" s="86"/>
      <c r="N90" s="86"/>
      <c r="O90" s="86"/>
      <c r="P90" s="86"/>
      <c r="Q90" s="86"/>
      <c r="R90" s="86"/>
      <c r="S90" s="82"/>
      <c r="V90" s="83"/>
      <c r="W90" s="83"/>
      <c r="X90" s="83"/>
      <c r="Y90" s="83"/>
      <c r="Z90" s="83"/>
      <c r="AA90" s="83"/>
      <c r="AB90" s="83"/>
    </row>
    <row r="91" spans="1:28" ht="12" customHeight="1">
      <c r="A91" s="77" t="s">
        <v>69</v>
      </c>
      <c r="B91" s="190">
        <v>976355000</v>
      </c>
      <c r="C91" s="190">
        <v>863987100</v>
      </c>
      <c r="D91" s="190">
        <v>1022746400</v>
      </c>
      <c r="E91" s="192">
        <v>1999101400</v>
      </c>
      <c r="F91" s="192">
        <v>1886733500</v>
      </c>
      <c r="G91" s="190">
        <v>15659888.049999999</v>
      </c>
      <c r="H91" s="188">
        <v>2019</v>
      </c>
      <c r="I91" s="80"/>
      <c r="J91" s="80"/>
      <c r="M91" s="86"/>
      <c r="N91" s="86"/>
      <c r="O91" s="86"/>
      <c r="P91" s="86"/>
      <c r="Q91" s="86"/>
      <c r="R91" s="86"/>
      <c r="S91" s="82"/>
      <c r="V91" s="83"/>
      <c r="W91" s="83"/>
      <c r="X91" s="83"/>
      <c r="Y91" s="83"/>
      <c r="Z91" s="83"/>
      <c r="AA91" s="83"/>
      <c r="AB91" s="83"/>
    </row>
    <row r="92" spans="1:28" ht="12" customHeight="1">
      <c r="A92" s="77" t="s">
        <v>71</v>
      </c>
      <c r="B92" s="190">
        <v>1397325600</v>
      </c>
      <c r="C92" s="190">
        <v>1234156053</v>
      </c>
      <c r="D92" s="190">
        <v>1650283600</v>
      </c>
      <c r="E92" s="192">
        <v>3047609200</v>
      </c>
      <c r="F92" s="192">
        <v>2884439653</v>
      </c>
      <c r="G92" s="190">
        <v>17018193.9527</v>
      </c>
      <c r="H92" s="188">
        <v>2019</v>
      </c>
      <c r="I92" s="80"/>
      <c r="J92" s="80"/>
      <c r="M92" s="86"/>
      <c r="N92" s="86"/>
      <c r="O92" s="86"/>
      <c r="P92" s="86"/>
      <c r="Q92" s="86"/>
      <c r="R92" s="86"/>
      <c r="S92" s="82"/>
      <c r="V92" s="83"/>
      <c r="W92" s="83"/>
      <c r="X92" s="83"/>
      <c r="Y92" s="83"/>
      <c r="Z92" s="83"/>
      <c r="AA92" s="83"/>
      <c r="AB92" s="83"/>
    </row>
    <row r="93" spans="1:28" ht="12" customHeight="1">
      <c r="A93" s="77" t="s">
        <v>73</v>
      </c>
      <c r="B93" s="190">
        <v>368518400</v>
      </c>
      <c r="C93" s="190">
        <v>337183800</v>
      </c>
      <c r="D93" s="190">
        <v>608595791</v>
      </c>
      <c r="E93" s="192">
        <v>977114191</v>
      </c>
      <c r="F93" s="192">
        <v>945779591</v>
      </c>
      <c r="G93" s="190">
        <v>4539742.0367999999</v>
      </c>
      <c r="H93" s="188">
        <v>2019</v>
      </c>
      <c r="I93" s="80"/>
      <c r="J93" s="80"/>
      <c r="M93" s="86"/>
      <c r="N93" s="86"/>
      <c r="O93" s="86"/>
      <c r="P93" s="86"/>
      <c r="Q93" s="86"/>
      <c r="R93" s="86"/>
      <c r="S93" s="82"/>
      <c r="V93" s="83"/>
      <c r="W93" s="83"/>
      <c r="X93" s="83"/>
      <c r="Y93" s="83"/>
      <c r="Z93" s="83"/>
      <c r="AA93" s="83"/>
      <c r="AB93" s="83"/>
    </row>
    <row r="94" spans="1:28" ht="9" customHeight="1">
      <c r="B94" s="190"/>
      <c r="C94" s="190"/>
      <c r="D94" s="190"/>
      <c r="E94" s="192"/>
      <c r="F94" s="192"/>
      <c r="G94" s="190"/>
      <c r="H94" s="188"/>
      <c r="M94" s="86"/>
      <c r="N94" s="86"/>
      <c r="O94" s="86"/>
      <c r="P94" s="86"/>
      <c r="Q94" s="86"/>
      <c r="R94" s="86"/>
      <c r="S94" s="82"/>
      <c r="V94" s="83"/>
      <c r="W94" s="83"/>
      <c r="X94" s="83"/>
      <c r="Y94" s="83"/>
      <c r="Z94" s="83"/>
      <c r="AA94" s="83"/>
      <c r="AB94" s="83"/>
    </row>
    <row r="95" spans="1:28" ht="12" customHeight="1">
      <c r="A95" s="77" t="s">
        <v>75</v>
      </c>
      <c r="B95" s="190">
        <v>1601980900</v>
      </c>
      <c r="C95" s="190">
        <v>1275292500</v>
      </c>
      <c r="D95" s="190">
        <v>2571555300</v>
      </c>
      <c r="E95" s="192">
        <v>4173536200</v>
      </c>
      <c r="F95" s="192">
        <v>3846847800</v>
      </c>
      <c r="G95" s="190">
        <v>30928656.312000003</v>
      </c>
      <c r="H95" s="188">
        <v>2019</v>
      </c>
      <c r="I95" s="80"/>
      <c r="J95" s="80"/>
      <c r="M95" s="86"/>
      <c r="N95" s="86"/>
      <c r="O95" s="86"/>
      <c r="P95" s="86"/>
      <c r="Q95" s="86"/>
      <c r="R95" s="86"/>
      <c r="S95" s="82"/>
      <c r="V95" s="83"/>
      <c r="W95" s="83"/>
      <c r="X95" s="83"/>
      <c r="Y95" s="83"/>
      <c r="Z95" s="83"/>
      <c r="AA95" s="83"/>
      <c r="AB95" s="83"/>
    </row>
    <row r="96" spans="1:28" ht="12" customHeight="1">
      <c r="A96" s="77" t="s">
        <v>77</v>
      </c>
      <c r="B96" s="190">
        <v>1087203400</v>
      </c>
      <c r="C96" s="190">
        <v>610583400</v>
      </c>
      <c r="D96" s="190">
        <v>1433786700</v>
      </c>
      <c r="E96" s="192">
        <v>2520990100</v>
      </c>
      <c r="F96" s="192">
        <v>2044370100</v>
      </c>
      <c r="G96" s="190">
        <v>14923901.73</v>
      </c>
      <c r="H96" s="188">
        <v>2019</v>
      </c>
      <c r="I96" s="80"/>
      <c r="J96" s="80"/>
      <c r="M96" s="86"/>
      <c r="N96" s="86"/>
      <c r="O96" s="86"/>
      <c r="P96" s="86"/>
      <c r="Q96" s="86"/>
      <c r="R96" s="86"/>
      <c r="S96" s="82"/>
      <c r="V96" s="83"/>
      <c r="W96" s="83"/>
      <c r="X96" s="83"/>
      <c r="Y96" s="83"/>
      <c r="Z96" s="83"/>
      <c r="AA96" s="83"/>
      <c r="AB96" s="83"/>
    </row>
    <row r="97" spans="1:28" ht="12" customHeight="1">
      <c r="A97" s="77" t="s">
        <v>78</v>
      </c>
      <c r="B97" s="190">
        <v>743282500</v>
      </c>
      <c r="C97" s="190">
        <v>743282500</v>
      </c>
      <c r="D97" s="190">
        <v>839230000</v>
      </c>
      <c r="E97" s="192">
        <v>1582512500</v>
      </c>
      <c r="F97" s="192">
        <v>1582512500</v>
      </c>
      <c r="G97" s="190">
        <v>10761085</v>
      </c>
      <c r="H97" s="188">
        <v>2019</v>
      </c>
      <c r="I97" s="80"/>
      <c r="J97" s="80"/>
      <c r="S97" s="82"/>
      <c r="V97" s="83"/>
      <c r="W97" s="83"/>
      <c r="X97" s="83"/>
      <c r="Y97" s="83"/>
      <c r="Z97" s="83"/>
      <c r="AA97" s="83"/>
      <c r="AB97" s="83"/>
    </row>
    <row r="98" spans="1:28" ht="12" customHeight="1">
      <c r="A98" s="77" t="s">
        <v>80</v>
      </c>
      <c r="B98" s="190">
        <v>1923152500</v>
      </c>
      <c r="C98" s="190">
        <v>1354045200</v>
      </c>
      <c r="D98" s="190">
        <v>2906102900</v>
      </c>
      <c r="E98" s="192">
        <v>4829255400</v>
      </c>
      <c r="F98" s="192">
        <v>4260148100</v>
      </c>
      <c r="G98" s="190">
        <v>26412918.219999999</v>
      </c>
      <c r="H98" s="188">
        <v>2019</v>
      </c>
      <c r="I98" s="80"/>
      <c r="J98" s="80"/>
      <c r="M98" s="86"/>
      <c r="N98" s="86"/>
      <c r="O98" s="86"/>
      <c r="P98" s="86"/>
      <c r="Q98" s="86"/>
      <c r="R98" s="86"/>
      <c r="S98" s="82"/>
      <c r="V98" s="83"/>
      <c r="W98" s="83"/>
      <c r="X98" s="83"/>
      <c r="Y98" s="83"/>
      <c r="Z98" s="83"/>
      <c r="AA98" s="83"/>
      <c r="AB98" s="83"/>
    </row>
    <row r="99" spans="1:28" ht="12" customHeight="1">
      <c r="A99" s="77" t="s">
        <v>82</v>
      </c>
      <c r="B99" s="190">
        <v>1643945400</v>
      </c>
      <c r="C99" s="190">
        <v>1309437025</v>
      </c>
      <c r="D99" s="190">
        <v>2211038000</v>
      </c>
      <c r="E99" s="192">
        <v>3854983400</v>
      </c>
      <c r="F99" s="192">
        <v>3520475025</v>
      </c>
      <c r="G99" s="190">
        <v>30980180.219999999</v>
      </c>
      <c r="H99" s="188" t="s">
        <v>352</v>
      </c>
      <c r="I99" s="80"/>
      <c r="J99" s="80"/>
      <c r="M99" s="86"/>
      <c r="N99" s="86"/>
      <c r="O99" s="86"/>
      <c r="P99" s="86"/>
      <c r="Q99" s="86"/>
      <c r="R99" s="86"/>
      <c r="S99" s="82"/>
      <c r="V99" s="83"/>
      <c r="W99" s="83"/>
      <c r="X99" s="83"/>
      <c r="Y99" s="83"/>
      <c r="Z99" s="83"/>
      <c r="AA99" s="83"/>
      <c r="AB99" s="83"/>
    </row>
    <row r="100" spans="1:28" ht="12" customHeight="1">
      <c r="B100" s="193"/>
      <c r="C100" s="193"/>
      <c r="D100" s="193"/>
      <c r="E100" s="190"/>
      <c r="F100" s="190"/>
      <c r="G100" s="193"/>
      <c r="H100" s="194"/>
      <c r="M100" s="86"/>
      <c r="N100" s="86"/>
      <c r="O100" s="86"/>
      <c r="P100" s="86"/>
      <c r="Q100" s="86"/>
      <c r="R100" s="86"/>
      <c r="S100" s="82"/>
      <c r="V100" s="83"/>
      <c r="W100" s="83"/>
      <c r="X100" s="83"/>
      <c r="Y100" s="83"/>
      <c r="Z100" s="83"/>
      <c r="AA100" s="83"/>
      <c r="AB100" s="83"/>
    </row>
    <row r="101" spans="1:28" ht="12" customHeight="1">
      <c r="A101" s="77" t="s">
        <v>83</v>
      </c>
      <c r="B101" s="190">
        <v>553919000</v>
      </c>
      <c r="C101" s="190">
        <v>539535700</v>
      </c>
      <c r="D101" s="190">
        <v>1005418150</v>
      </c>
      <c r="E101" s="192">
        <v>1559337150</v>
      </c>
      <c r="F101" s="192">
        <v>1544953850</v>
      </c>
      <c r="G101" s="190">
        <v>7879264.6349999998</v>
      </c>
      <c r="H101" s="188">
        <v>2019</v>
      </c>
      <c r="I101" s="80"/>
      <c r="J101" s="80"/>
      <c r="M101" s="86"/>
      <c r="N101" s="86"/>
      <c r="O101" s="86"/>
      <c r="P101" s="86"/>
      <c r="Q101" s="86"/>
      <c r="R101" s="86"/>
      <c r="S101" s="82"/>
      <c r="V101" s="83"/>
      <c r="W101" s="83"/>
      <c r="X101" s="83"/>
      <c r="Y101" s="83"/>
      <c r="Z101" s="83"/>
      <c r="AA101" s="83"/>
      <c r="AB101" s="83"/>
    </row>
    <row r="102" spans="1:28" ht="12" customHeight="1">
      <c r="A102" s="77" t="s">
        <v>85</v>
      </c>
      <c r="B102" s="190">
        <v>928906500</v>
      </c>
      <c r="C102" s="190">
        <v>793432900</v>
      </c>
      <c r="D102" s="190">
        <v>2073035106</v>
      </c>
      <c r="E102" s="192">
        <v>3001941606</v>
      </c>
      <c r="F102" s="192">
        <v>2866468006</v>
      </c>
      <c r="G102" s="190">
        <v>24651624.851599999</v>
      </c>
      <c r="H102" s="188" t="s">
        <v>352</v>
      </c>
      <c r="I102" s="80"/>
      <c r="J102" s="80"/>
      <c r="M102" s="86"/>
      <c r="N102" s="86"/>
      <c r="O102" s="86"/>
      <c r="P102" s="86"/>
      <c r="Q102" s="86"/>
      <c r="R102" s="86"/>
      <c r="S102" s="82"/>
      <c r="V102" s="83"/>
      <c r="W102" s="83"/>
      <c r="X102" s="83"/>
      <c r="Y102" s="83"/>
      <c r="Z102" s="83"/>
      <c r="AA102" s="83"/>
      <c r="AB102" s="83"/>
    </row>
    <row r="103" spans="1:28" ht="12.75" customHeight="1">
      <c r="A103" s="77" t="s">
        <v>87</v>
      </c>
      <c r="B103" s="190">
        <v>20478669700</v>
      </c>
      <c r="C103" s="190">
        <v>20103261800</v>
      </c>
      <c r="D103" s="190">
        <v>41948949700</v>
      </c>
      <c r="E103" s="192">
        <v>62427619400</v>
      </c>
      <c r="F103" s="192">
        <v>62052211500</v>
      </c>
      <c r="G103" s="190">
        <v>698087379.375</v>
      </c>
      <c r="H103" s="188">
        <v>2019</v>
      </c>
      <c r="I103" s="80"/>
      <c r="J103" s="80"/>
      <c r="M103" s="86"/>
      <c r="N103" s="86"/>
      <c r="O103" s="86"/>
      <c r="P103" s="86"/>
      <c r="Q103" s="86"/>
      <c r="R103" s="86"/>
      <c r="S103" s="82"/>
      <c r="V103" s="83"/>
      <c r="W103" s="83"/>
      <c r="X103" s="83"/>
      <c r="Y103" s="83"/>
      <c r="Z103" s="83"/>
      <c r="AA103" s="83"/>
      <c r="AB103" s="83"/>
    </row>
    <row r="104" spans="1:28" ht="12" customHeight="1">
      <c r="A104" s="77" t="s">
        <v>89</v>
      </c>
      <c r="B104" s="190">
        <v>902039900</v>
      </c>
      <c r="C104" s="190">
        <v>749473500</v>
      </c>
      <c r="D104" s="190">
        <v>1843807255</v>
      </c>
      <c r="E104" s="192">
        <v>2745847155</v>
      </c>
      <c r="F104" s="192">
        <v>2593280755</v>
      </c>
      <c r="G104" s="190">
        <v>19968261.813500002</v>
      </c>
      <c r="H104" s="188">
        <v>2019</v>
      </c>
      <c r="I104" s="80"/>
      <c r="J104" s="80"/>
      <c r="M104" s="86"/>
      <c r="N104" s="86"/>
      <c r="O104" s="86"/>
      <c r="P104" s="86"/>
      <c r="Q104" s="86"/>
      <c r="R104" s="86"/>
      <c r="S104" s="82"/>
      <c r="V104" s="83"/>
      <c r="W104" s="83"/>
      <c r="X104" s="83"/>
      <c r="Y104" s="83"/>
      <c r="Z104" s="83"/>
      <c r="AA104" s="83"/>
      <c r="AB104" s="83"/>
    </row>
    <row r="105" spans="1:28" ht="12" customHeight="1">
      <c r="A105" s="77" t="s">
        <v>91</v>
      </c>
      <c r="B105" s="190">
        <v>1208203500</v>
      </c>
      <c r="C105" s="190">
        <v>630708400</v>
      </c>
      <c r="D105" s="190">
        <v>960745800</v>
      </c>
      <c r="E105" s="192">
        <v>2168949300</v>
      </c>
      <c r="F105" s="192">
        <v>1591454200</v>
      </c>
      <c r="G105" s="190">
        <v>10662743.140000001</v>
      </c>
      <c r="H105" s="188">
        <v>2019</v>
      </c>
      <c r="I105" s="80"/>
      <c r="J105" s="80"/>
      <c r="M105" s="86"/>
      <c r="N105" s="86"/>
      <c r="O105" s="86"/>
      <c r="P105" s="86"/>
      <c r="Q105" s="86"/>
      <c r="R105" s="86"/>
      <c r="S105" s="82"/>
      <c r="V105" s="83"/>
      <c r="W105" s="83"/>
      <c r="X105" s="83"/>
      <c r="Y105" s="83"/>
      <c r="Z105" s="83"/>
      <c r="AA105" s="83"/>
      <c r="AB105" s="83"/>
    </row>
    <row r="106" spans="1:28" ht="9" customHeight="1">
      <c r="B106" s="190"/>
      <c r="C106" s="190"/>
      <c r="D106" s="190"/>
      <c r="E106" s="192"/>
      <c r="F106" s="192"/>
      <c r="G106" s="190"/>
      <c r="H106" s="188"/>
      <c r="M106" s="86"/>
      <c r="N106" s="86"/>
      <c r="O106" s="86"/>
      <c r="P106" s="86"/>
      <c r="Q106" s="86"/>
      <c r="R106" s="86"/>
      <c r="S106" s="82"/>
      <c r="V106" s="83"/>
      <c r="W106" s="83"/>
      <c r="X106" s="83"/>
      <c r="Y106" s="83"/>
      <c r="Z106" s="83"/>
      <c r="AA106" s="83"/>
      <c r="AB106" s="83"/>
    </row>
    <row r="107" spans="1:28" ht="12" customHeight="1">
      <c r="A107" s="77" t="s">
        <v>93</v>
      </c>
      <c r="B107" s="190">
        <v>421242684</v>
      </c>
      <c r="C107" s="190">
        <v>347745825</v>
      </c>
      <c r="D107" s="190">
        <v>460067310</v>
      </c>
      <c r="E107" s="192">
        <v>881309994</v>
      </c>
      <c r="F107" s="192">
        <v>807813135</v>
      </c>
      <c r="G107" s="190">
        <v>5654691.9449999994</v>
      </c>
      <c r="H107" s="188">
        <v>2019</v>
      </c>
      <c r="I107" s="80"/>
      <c r="J107" s="80"/>
      <c r="M107" s="86"/>
      <c r="N107" s="86"/>
      <c r="O107" s="86"/>
      <c r="P107" s="86"/>
      <c r="Q107" s="86"/>
      <c r="R107" s="86"/>
      <c r="S107" s="82"/>
      <c r="V107" s="83"/>
      <c r="W107" s="83"/>
      <c r="X107" s="83"/>
      <c r="Y107" s="83"/>
      <c r="Z107" s="83"/>
      <c r="AA107" s="83"/>
      <c r="AB107" s="83"/>
    </row>
    <row r="108" spans="1:28" ht="12" customHeight="1">
      <c r="A108" s="77" t="s">
        <v>10</v>
      </c>
      <c r="B108" s="190">
        <v>2177489300</v>
      </c>
      <c r="C108" s="190">
        <v>2012778000</v>
      </c>
      <c r="D108" s="190">
        <v>6706237700</v>
      </c>
      <c r="E108" s="192">
        <v>8883727000</v>
      </c>
      <c r="F108" s="192">
        <v>8719015700</v>
      </c>
      <c r="G108" s="190">
        <v>95037271.13000001</v>
      </c>
      <c r="H108" s="188">
        <v>2019</v>
      </c>
      <c r="I108" s="80"/>
      <c r="J108" s="80"/>
      <c r="L108" s="323"/>
      <c r="M108" s="323"/>
      <c r="N108" s="323"/>
      <c r="O108" s="323"/>
      <c r="P108" s="323"/>
      <c r="Q108" s="323"/>
      <c r="R108" s="323"/>
      <c r="S108" s="323"/>
      <c r="V108" s="83"/>
      <c r="W108" s="83"/>
      <c r="X108" s="83"/>
      <c r="Y108" s="83"/>
      <c r="Z108" s="83"/>
      <c r="AA108" s="83"/>
      <c r="AB108" s="83"/>
    </row>
    <row r="109" spans="1:28" ht="12" customHeight="1">
      <c r="A109" s="77" t="s">
        <v>94</v>
      </c>
      <c r="B109" s="190">
        <v>1355003140</v>
      </c>
      <c r="C109" s="190">
        <v>612742300</v>
      </c>
      <c r="D109" s="190">
        <v>1738713000</v>
      </c>
      <c r="E109" s="192">
        <v>3093716140</v>
      </c>
      <c r="F109" s="192">
        <v>2351455300</v>
      </c>
      <c r="G109" s="190">
        <v>17165623.690000001</v>
      </c>
      <c r="H109" s="188">
        <v>2019</v>
      </c>
      <c r="I109" s="80"/>
      <c r="J109" s="80"/>
      <c r="L109" s="89"/>
      <c r="V109" s="83"/>
      <c r="W109" s="83"/>
      <c r="X109" s="83"/>
      <c r="Y109" s="83"/>
      <c r="Z109" s="83"/>
      <c r="AA109" s="83"/>
      <c r="AB109" s="83"/>
    </row>
    <row r="110" spans="1:28" ht="12" customHeight="1">
      <c r="A110" s="77" t="s">
        <v>95</v>
      </c>
      <c r="B110" s="190">
        <v>3286885600</v>
      </c>
      <c r="C110" s="190">
        <v>2257668770</v>
      </c>
      <c r="D110" s="190">
        <v>5836690800</v>
      </c>
      <c r="E110" s="192">
        <v>9123576400</v>
      </c>
      <c r="F110" s="192">
        <v>8094359570</v>
      </c>
      <c r="G110" s="190">
        <v>59898260.818000004</v>
      </c>
      <c r="H110" s="188">
        <v>2019</v>
      </c>
      <c r="I110" s="80"/>
      <c r="J110" s="80"/>
      <c r="L110" s="322"/>
      <c r="M110" s="322"/>
      <c r="N110" s="322"/>
      <c r="O110" s="322"/>
      <c r="P110" s="322"/>
      <c r="Q110" s="322"/>
      <c r="R110" s="322"/>
      <c r="S110" s="322"/>
      <c r="V110" s="83"/>
      <c r="W110" s="83"/>
      <c r="X110" s="83"/>
      <c r="Y110" s="83"/>
      <c r="Z110" s="83"/>
      <c r="AA110" s="83"/>
      <c r="AB110" s="83"/>
    </row>
    <row r="111" spans="1:28" ht="12" customHeight="1">
      <c r="A111" s="77" t="s">
        <v>97</v>
      </c>
      <c r="B111" s="190">
        <v>594296364</v>
      </c>
      <c r="C111" s="190">
        <v>430232680</v>
      </c>
      <c r="D111" s="190">
        <v>1014697319</v>
      </c>
      <c r="E111" s="251">
        <v>1608993683</v>
      </c>
      <c r="F111" s="251">
        <v>1444929999</v>
      </c>
      <c r="G111" s="190">
        <v>9103058.9936999995</v>
      </c>
      <c r="H111" s="188">
        <v>2019</v>
      </c>
      <c r="I111" s="80"/>
      <c r="J111" s="80"/>
      <c r="V111" s="83"/>
      <c r="W111" s="83"/>
      <c r="X111" s="83"/>
      <c r="Y111" s="83"/>
      <c r="Z111" s="83"/>
      <c r="AA111" s="83"/>
      <c r="AB111" s="83"/>
    </row>
    <row r="112" spans="1:28" ht="9" customHeight="1">
      <c r="B112" s="187"/>
      <c r="C112" s="187"/>
      <c r="D112" s="187"/>
      <c r="E112" s="187"/>
      <c r="F112" s="187"/>
      <c r="G112" s="187"/>
      <c r="H112" s="188"/>
      <c r="V112" s="83"/>
      <c r="W112" s="83"/>
      <c r="X112" s="83"/>
      <c r="Y112" s="83"/>
      <c r="Z112" s="83"/>
      <c r="AA112" s="83"/>
      <c r="AB112" s="83"/>
    </row>
    <row r="113" spans="1:28" ht="12" customHeight="1">
      <c r="A113" s="77" t="s">
        <v>99</v>
      </c>
      <c r="B113" s="190">
        <v>447138300</v>
      </c>
      <c r="C113" s="190">
        <v>447138300</v>
      </c>
      <c r="D113" s="190">
        <v>786771800</v>
      </c>
      <c r="E113" s="192">
        <v>1233910100</v>
      </c>
      <c r="F113" s="192">
        <v>1233910100</v>
      </c>
      <c r="G113" s="190">
        <v>9871280.8000000007</v>
      </c>
      <c r="H113" s="188">
        <v>2019</v>
      </c>
      <c r="I113" s="80"/>
      <c r="J113" s="80"/>
      <c r="M113" s="81"/>
      <c r="N113" s="81"/>
      <c r="O113" s="81"/>
      <c r="P113" s="81"/>
      <c r="Q113" s="81"/>
      <c r="R113" s="81"/>
      <c r="S113" s="82"/>
      <c r="V113" s="83"/>
      <c r="W113" s="83"/>
      <c r="X113" s="83"/>
      <c r="Y113" s="83"/>
      <c r="Z113" s="83"/>
      <c r="AA113" s="83"/>
      <c r="AB113" s="83"/>
    </row>
    <row r="114" spans="1:28" ht="12" customHeight="1">
      <c r="A114" s="77" t="s">
        <v>100</v>
      </c>
      <c r="B114" s="190">
        <v>2149612446</v>
      </c>
      <c r="C114" s="190">
        <v>1559030146</v>
      </c>
      <c r="D114" s="190">
        <v>2868745734</v>
      </c>
      <c r="E114" s="192">
        <v>5018358180</v>
      </c>
      <c r="F114" s="192">
        <v>4427775880</v>
      </c>
      <c r="G114" s="190">
        <v>28337765.631999999</v>
      </c>
      <c r="H114" s="188">
        <v>2019</v>
      </c>
      <c r="I114" s="80"/>
      <c r="J114" s="80"/>
      <c r="M114" s="86"/>
      <c r="N114" s="86"/>
      <c r="O114" s="86"/>
      <c r="P114" s="86"/>
      <c r="Q114" s="86"/>
      <c r="R114" s="86"/>
      <c r="S114" s="82"/>
      <c r="V114" s="83"/>
      <c r="W114" s="83"/>
      <c r="X114" s="83"/>
      <c r="Y114" s="83"/>
      <c r="Z114" s="83"/>
      <c r="AA114" s="83"/>
      <c r="AB114" s="83"/>
    </row>
    <row r="115" spans="1:28" ht="12" customHeight="1">
      <c r="A115" s="77" t="s">
        <v>101</v>
      </c>
      <c r="B115" s="190">
        <v>579419700</v>
      </c>
      <c r="C115" s="190">
        <v>401067460</v>
      </c>
      <c r="D115" s="190">
        <v>1020803500</v>
      </c>
      <c r="E115" s="192">
        <v>1600223200</v>
      </c>
      <c r="F115" s="192">
        <v>1421870960</v>
      </c>
      <c r="G115" s="190">
        <v>10521845.104</v>
      </c>
      <c r="H115" s="188">
        <v>2019</v>
      </c>
      <c r="I115" s="80"/>
      <c r="J115" s="80"/>
      <c r="M115" s="86"/>
      <c r="N115" s="86"/>
      <c r="O115" s="86"/>
      <c r="P115" s="86"/>
      <c r="Q115" s="86"/>
      <c r="R115" s="86"/>
      <c r="S115" s="82"/>
      <c r="V115" s="83"/>
      <c r="W115" s="83"/>
      <c r="X115" s="83"/>
      <c r="Y115" s="83"/>
      <c r="Z115" s="83"/>
      <c r="AA115" s="83"/>
      <c r="AB115" s="83"/>
    </row>
    <row r="116" spans="1:28" ht="12" customHeight="1">
      <c r="A116" s="77" t="s">
        <v>103</v>
      </c>
      <c r="B116" s="190">
        <v>907706800</v>
      </c>
      <c r="C116" s="190">
        <v>523063200</v>
      </c>
      <c r="D116" s="190">
        <v>914596400</v>
      </c>
      <c r="E116" s="192">
        <v>1822303200</v>
      </c>
      <c r="F116" s="192">
        <v>1437659600</v>
      </c>
      <c r="G116" s="190">
        <v>12867053.42</v>
      </c>
      <c r="H116" s="188">
        <v>2019</v>
      </c>
      <c r="I116" s="80"/>
      <c r="J116" s="80"/>
      <c r="M116" s="86"/>
      <c r="N116" s="86"/>
      <c r="O116" s="86"/>
      <c r="P116" s="86"/>
      <c r="Q116" s="86"/>
      <c r="R116" s="86"/>
      <c r="S116" s="82"/>
      <c r="V116" s="83"/>
      <c r="W116" s="83"/>
      <c r="X116" s="83"/>
      <c r="Y116" s="83"/>
      <c r="Z116" s="83"/>
      <c r="AA116" s="83"/>
      <c r="AB116" s="83"/>
    </row>
    <row r="117" spans="1:28" ht="12" customHeight="1">
      <c r="A117" s="77" t="s">
        <v>104</v>
      </c>
      <c r="B117" s="190">
        <v>5575739100</v>
      </c>
      <c r="C117" s="190">
        <v>5217543368</v>
      </c>
      <c r="D117" s="190">
        <v>10076852300</v>
      </c>
      <c r="E117" s="192">
        <v>15652591400</v>
      </c>
      <c r="F117" s="192">
        <v>15294395668</v>
      </c>
      <c r="G117" s="190">
        <v>129604708.89063202</v>
      </c>
      <c r="H117" s="188">
        <v>2019</v>
      </c>
      <c r="I117" s="80"/>
      <c r="J117" s="80"/>
      <c r="M117" s="86"/>
      <c r="N117" s="86"/>
      <c r="O117" s="86"/>
      <c r="P117" s="86"/>
      <c r="Q117" s="86"/>
      <c r="R117" s="86"/>
      <c r="S117" s="82"/>
      <c r="V117" s="83"/>
      <c r="W117" s="83"/>
      <c r="X117" s="83"/>
      <c r="Y117" s="83"/>
      <c r="Z117" s="83"/>
      <c r="AA117" s="83"/>
      <c r="AB117" s="83"/>
    </row>
    <row r="118" spans="1:28" ht="9" customHeight="1">
      <c r="B118" s="190"/>
      <c r="C118" s="190"/>
      <c r="D118" s="190"/>
      <c r="E118" s="192"/>
      <c r="F118" s="192"/>
      <c r="G118" s="190"/>
      <c r="H118" s="188"/>
      <c r="M118" s="86"/>
      <c r="N118" s="86"/>
      <c r="O118" s="86"/>
      <c r="P118" s="86"/>
      <c r="Q118" s="86"/>
      <c r="R118" s="86"/>
      <c r="S118" s="82"/>
      <c r="V118" s="83"/>
      <c r="W118" s="83"/>
      <c r="X118" s="83"/>
      <c r="Y118" s="83"/>
      <c r="Z118" s="83"/>
      <c r="AA118" s="83"/>
      <c r="AB118" s="83"/>
    </row>
    <row r="119" spans="1:28" ht="12" customHeight="1">
      <c r="A119" s="77" t="s">
        <v>106</v>
      </c>
      <c r="B119" s="190">
        <v>6094971398</v>
      </c>
      <c r="C119" s="190">
        <v>5789578257</v>
      </c>
      <c r="D119" s="190">
        <v>11763599803</v>
      </c>
      <c r="E119" s="192">
        <v>17858571201</v>
      </c>
      <c r="F119" s="192">
        <v>17553178060</v>
      </c>
      <c r="G119" s="190">
        <v>177287098.40599999</v>
      </c>
      <c r="H119" s="188">
        <v>2019</v>
      </c>
      <c r="I119" s="80"/>
      <c r="J119" s="80"/>
      <c r="M119" s="86"/>
      <c r="N119" s="86"/>
      <c r="O119" s="86"/>
      <c r="P119" s="86"/>
      <c r="Q119" s="86"/>
      <c r="R119" s="86"/>
      <c r="S119" s="82"/>
      <c r="V119" s="83"/>
      <c r="W119" s="83"/>
      <c r="X119" s="83"/>
      <c r="Y119" s="83"/>
      <c r="Z119" s="83"/>
      <c r="AA119" s="83"/>
      <c r="AB119" s="83"/>
    </row>
    <row r="120" spans="1:28" ht="12" customHeight="1">
      <c r="A120" s="77" t="s">
        <v>107</v>
      </c>
      <c r="B120" s="190">
        <v>472512400</v>
      </c>
      <c r="C120" s="190">
        <v>472512400</v>
      </c>
      <c r="D120" s="190">
        <v>477442200</v>
      </c>
      <c r="E120" s="192">
        <v>949954600</v>
      </c>
      <c r="F120" s="192">
        <v>949954600</v>
      </c>
      <c r="G120" s="190">
        <v>6744677.6599999992</v>
      </c>
      <c r="H120" s="188">
        <v>2019</v>
      </c>
      <c r="I120" s="80"/>
      <c r="J120" s="80"/>
      <c r="M120" s="86"/>
      <c r="N120" s="86"/>
      <c r="O120" s="86"/>
      <c r="P120" s="86"/>
      <c r="Q120" s="86"/>
      <c r="R120" s="86"/>
      <c r="S120" s="82"/>
      <c r="V120" s="83"/>
      <c r="W120" s="83"/>
      <c r="X120" s="83"/>
      <c r="Y120" s="83"/>
      <c r="Z120" s="83"/>
      <c r="AA120" s="83"/>
      <c r="AB120" s="83"/>
    </row>
    <row r="121" spans="1:28" ht="12" customHeight="1">
      <c r="A121" s="77" t="s">
        <v>108</v>
      </c>
      <c r="B121" s="190">
        <v>505362300</v>
      </c>
      <c r="C121" s="190">
        <v>505362300</v>
      </c>
      <c r="D121" s="190">
        <v>393440522</v>
      </c>
      <c r="E121" s="192">
        <v>898802822</v>
      </c>
      <c r="F121" s="192">
        <v>898802822</v>
      </c>
      <c r="G121" s="190">
        <v>5213056.3676000005</v>
      </c>
      <c r="H121" s="188">
        <v>2019</v>
      </c>
      <c r="I121" s="80"/>
      <c r="J121" s="80"/>
      <c r="M121" s="86"/>
      <c r="N121" s="86"/>
      <c r="O121" s="86"/>
      <c r="P121" s="86"/>
      <c r="Q121" s="86"/>
      <c r="R121" s="86"/>
      <c r="S121" s="82"/>
      <c r="V121" s="83"/>
      <c r="W121" s="83"/>
      <c r="X121" s="83"/>
      <c r="Y121" s="83"/>
      <c r="Z121" s="83"/>
      <c r="AA121" s="83"/>
      <c r="AB121" s="83"/>
    </row>
    <row r="122" spans="1:28" ht="12" customHeight="1">
      <c r="A122" s="77" t="s">
        <v>110</v>
      </c>
      <c r="B122" s="190">
        <v>742356200</v>
      </c>
      <c r="C122" s="190">
        <v>616159400</v>
      </c>
      <c r="D122" s="190">
        <v>1991980375</v>
      </c>
      <c r="E122" s="192">
        <v>2734336575</v>
      </c>
      <c r="F122" s="192">
        <v>2608139775</v>
      </c>
      <c r="G122" s="190">
        <v>15127210.694999998</v>
      </c>
      <c r="H122" s="188">
        <v>2019</v>
      </c>
      <c r="I122" s="80"/>
      <c r="J122" s="80"/>
      <c r="M122" s="86"/>
      <c r="N122" s="86"/>
      <c r="O122" s="86"/>
      <c r="P122" s="86"/>
      <c r="Q122" s="86"/>
      <c r="R122" s="86"/>
      <c r="S122" s="82"/>
      <c r="V122" s="83"/>
      <c r="W122" s="83"/>
      <c r="X122" s="83"/>
      <c r="Y122" s="83"/>
      <c r="Z122" s="83"/>
      <c r="AA122" s="83"/>
      <c r="AB122" s="83"/>
    </row>
    <row r="123" spans="1:28" ht="12" customHeight="1">
      <c r="A123" s="77" t="s">
        <v>112</v>
      </c>
      <c r="B123" s="190">
        <v>1705910100</v>
      </c>
      <c r="C123" s="190">
        <v>1380263000</v>
      </c>
      <c r="D123" s="190">
        <v>3273999700</v>
      </c>
      <c r="E123" s="192">
        <v>4979909800</v>
      </c>
      <c r="F123" s="192">
        <v>4654262700</v>
      </c>
      <c r="G123" s="190">
        <v>30485420.685000002</v>
      </c>
      <c r="H123" s="188">
        <v>2019</v>
      </c>
      <c r="I123" s="80"/>
      <c r="J123" s="80"/>
      <c r="M123" s="87"/>
      <c r="N123" s="87"/>
      <c r="O123" s="87"/>
      <c r="R123" s="87"/>
      <c r="S123" s="82"/>
      <c r="V123" s="83"/>
      <c r="W123" s="83"/>
      <c r="X123" s="83"/>
      <c r="Y123" s="83"/>
      <c r="Z123" s="83"/>
      <c r="AA123" s="83"/>
      <c r="AB123" s="83"/>
    </row>
    <row r="124" spans="1:28" ht="13.8">
      <c r="A124" s="76" t="s">
        <v>286</v>
      </c>
      <c r="M124" s="86"/>
      <c r="N124" s="86"/>
      <c r="O124" s="86"/>
      <c r="P124" s="86"/>
      <c r="Q124" s="86"/>
      <c r="R124" s="86"/>
      <c r="S124" s="82"/>
      <c r="V124" s="83"/>
      <c r="W124" s="83"/>
      <c r="X124" s="83"/>
      <c r="Y124" s="83"/>
      <c r="Z124" s="83"/>
      <c r="AA124" s="83"/>
      <c r="AB124" s="83"/>
    </row>
    <row r="125" spans="1:28" ht="13.2">
      <c r="A125" s="321" t="str">
        <f>A84</f>
        <v>Real Estate Fair Market Value (FMV), Fair Market Value (Taxable), and Local Levy by Locality - Tax Year 2019</v>
      </c>
      <c r="B125" s="321"/>
      <c r="C125" s="321"/>
      <c r="D125" s="321"/>
      <c r="E125" s="321"/>
      <c r="F125" s="321"/>
      <c r="G125" s="321"/>
      <c r="H125" s="321"/>
      <c r="M125" s="86"/>
      <c r="N125" s="86"/>
      <c r="O125" s="86"/>
      <c r="P125" s="86"/>
      <c r="Q125" s="86"/>
      <c r="R125" s="86"/>
      <c r="S125" s="82"/>
      <c r="V125" s="83"/>
      <c r="W125" s="83"/>
      <c r="X125" s="83"/>
      <c r="Y125" s="83"/>
      <c r="Z125" s="83"/>
      <c r="AA125" s="83"/>
      <c r="AB125" s="83"/>
    </row>
    <row r="126" spans="1:28" ht="11.25" customHeight="1" thickBot="1">
      <c r="A126" s="92"/>
      <c r="B126" s="92"/>
      <c r="C126" s="92"/>
      <c r="D126" s="92"/>
      <c r="E126" s="92"/>
      <c r="F126" s="92"/>
      <c r="G126" s="92"/>
      <c r="H126" s="92"/>
      <c r="M126" s="86"/>
      <c r="N126" s="86"/>
      <c r="O126" s="86"/>
      <c r="P126" s="86"/>
      <c r="Q126" s="86"/>
      <c r="R126" s="86"/>
      <c r="S126" s="82"/>
      <c r="V126" s="83"/>
      <c r="W126" s="83"/>
      <c r="X126" s="83"/>
      <c r="Y126" s="83"/>
      <c r="Z126" s="83"/>
      <c r="AA126" s="83"/>
      <c r="AB126" s="83"/>
    </row>
    <row r="127" spans="1:28" ht="11.25" customHeight="1">
      <c r="M127" s="86"/>
      <c r="N127" s="86"/>
      <c r="O127" s="86"/>
      <c r="P127" s="86"/>
      <c r="Q127" s="86"/>
      <c r="R127" s="86"/>
      <c r="S127" s="82"/>
      <c r="V127" s="83"/>
      <c r="W127" s="83"/>
      <c r="X127" s="83"/>
      <c r="Y127" s="83"/>
      <c r="Z127" s="83"/>
      <c r="AA127" s="83"/>
      <c r="AB127" s="83"/>
    </row>
    <row r="128" spans="1:28" ht="11.25" customHeight="1">
      <c r="A128" s="97" t="s">
        <v>6</v>
      </c>
      <c r="B128" s="97" t="s">
        <v>278</v>
      </c>
      <c r="C128" s="97" t="s">
        <v>279</v>
      </c>
      <c r="D128" s="97" t="s">
        <v>280</v>
      </c>
      <c r="E128" s="97" t="s">
        <v>281</v>
      </c>
      <c r="F128" s="97" t="s">
        <v>282</v>
      </c>
      <c r="G128" s="97" t="s">
        <v>283</v>
      </c>
      <c r="H128" s="97" t="s">
        <v>284</v>
      </c>
      <c r="M128" s="86"/>
      <c r="N128" s="86"/>
      <c r="O128" s="86"/>
      <c r="P128" s="86"/>
      <c r="Q128" s="86"/>
      <c r="R128" s="86"/>
      <c r="S128" s="82"/>
      <c r="V128" s="83"/>
      <c r="W128" s="83"/>
      <c r="X128" s="83"/>
      <c r="Y128" s="83"/>
      <c r="Z128" s="83"/>
      <c r="AA128" s="83"/>
      <c r="AB128" s="83"/>
    </row>
    <row r="129" spans="1:28" ht="8.25" customHeight="1">
      <c r="B129" s="84"/>
      <c r="C129" s="84"/>
      <c r="D129" s="84"/>
      <c r="E129" s="88"/>
      <c r="F129" s="88"/>
      <c r="G129" s="84"/>
      <c r="M129" s="86"/>
      <c r="N129" s="86"/>
      <c r="O129" s="86"/>
      <c r="P129" s="86"/>
      <c r="Q129" s="86"/>
      <c r="R129" s="86"/>
      <c r="S129" s="82"/>
      <c r="V129" s="83"/>
      <c r="W129" s="83"/>
      <c r="X129" s="83"/>
      <c r="Y129" s="83"/>
      <c r="Z129" s="83"/>
      <c r="AA129" s="83"/>
      <c r="AB129" s="83"/>
    </row>
    <row r="130" spans="1:28">
      <c r="A130" s="77" t="s">
        <v>114</v>
      </c>
      <c r="B130" s="78">
        <v>1954705001</v>
      </c>
      <c r="C130" s="78">
        <v>1241990901</v>
      </c>
      <c r="D130" s="78">
        <v>2881222500</v>
      </c>
      <c r="E130" s="90">
        <v>4835927501</v>
      </c>
      <c r="F130" s="90">
        <v>4123213401</v>
      </c>
      <c r="G130" s="78">
        <v>25976244.4263</v>
      </c>
      <c r="H130" s="82">
        <v>2019</v>
      </c>
      <c r="I130" s="80"/>
      <c r="J130" s="80"/>
      <c r="M130" s="86"/>
      <c r="N130" s="86"/>
      <c r="O130" s="86"/>
      <c r="P130" s="86"/>
      <c r="Q130" s="86"/>
      <c r="R130" s="86"/>
      <c r="S130" s="82"/>
      <c r="V130" s="83"/>
      <c r="W130" s="83"/>
      <c r="X130" s="83"/>
      <c r="Y130" s="83"/>
      <c r="Z130" s="83"/>
      <c r="AA130" s="83"/>
      <c r="AB130" s="83"/>
    </row>
    <row r="131" spans="1:28">
      <c r="A131" s="77" t="s">
        <v>115</v>
      </c>
      <c r="B131" s="84">
        <v>1197242500</v>
      </c>
      <c r="C131" s="84">
        <v>1062096260</v>
      </c>
      <c r="D131" s="84">
        <v>1449842900</v>
      </c>
      <c r="E131" s="88">
        <v>2647085400</v>
      </c>
      <c r="F131" s="88">
        <v>2511939160</v>
      </c>
      <c r="G131" s="84">
        <v>16327604.540000001</v>
      </c>
      <c r="H131" s="82">
        <v>2019</v>
      </c>
      <c r="I131" s="80"/>
      <c r="J131" s="80"/>
      <c r="M131" s="86"/>
      <c r="N131" s="86"/>
      <c r="O131" s="86"/>
      <c r="P131" s="86"/>
      <c r="Q131" s="86"/>
      <c r="R131" s="86"/>
      <c r="S131" s="82"/>
      <c r="V131" s="83"/>
      <c r="W131" s="83"/>
      <c r="X131" s="83"/>
      <c r="Y131" s="83"/>
      <c r="Z131" s="83"/>
      <c r="AA131" s="83"/>
      <c r="AB131" s="83"/>
    </row>
    <row r="132" spans="1:28">
      <c r="A132" s="77" t="s">
        <v>116</v>
      </c>
      <c r="B132" s="84">
        <v>489021521</v>
      </c>
      <c r="C132" s="84">
        <v>485541215</v>
      </c>
      <c r="D132" s="84">
        <v>1405317400</v>
      </c>
      <c r="E132" s="88">
        <v>1894338921</v>
      </c>
      <c r="F132" s="88">
        <v>1890858615</v>
      </c>
      <c r="G132" s="84">
        <v>13046924.443499997</v>
      </c>
      <c r="H132" s="82">
        <v>2019</v>
      </c>
      <c r="I132" s="80"/>
      <c r="J132" s="80"/>
      <c r="M132" s="86"/>
      <c r="N132" s="86"/>
      <c r="O132" s="86"/>
      <c r="P132" s="86"/>
      <c r="Q132" s="86"/>
      <c r="R132" s="86"/>
      <c r="S132" s="82"/>
      <c r="V132" s="83"/>
      <c r="W132" s="83"/>
      <c r="X132" s="83"/>
      <c r="Y132" s="83"/>
      <c r="Z132" s="83"/>
      <c r="AA132" s="83"/>
      <c r="AB132" s="83"/>
    </row>
    <row r="133" spans="1:28">
      <c r="A133" s="77" t="s">
        <v>117</v>
      </c>
      <c r="B133" s="84">
        <v>1057886000</v>
      </c>
      <c r="C133" s="84">
        <v>800000397</v>
      </c>
      <c r="D133" s="84">
        <v>1541665500</v>
      </c>
      <c r="E133" s="88">
        <v>2599551500</v>
      </c>
      <c r="F133" s="88">
        <v>2341665897</v>
      </c>
      <c r="G133" s="84">
        <v>12644995.843800001</v>
      </c>
      <c r="H133" s="82">
        <v>2019</v>
      </c>
      <c r="I133" s="80"/>
      <c r="J133" s="80"/>
      <c r="M133" s="86"/>
      <c r="N133" s="86"/>
      <c r="O133" s="86"/>
      <c r="P133" s="86"/>
      <c r="Q133" s="86"/>
      <c r="R133" s="86"/>
      <c r="S133" s="82"/>
      <c r="V133" s="83"/>
      <c r="W133" s="83"/>
      <c r="X133" s="83"/>
      <c r="Y133" s="83"/>
      <c r="Z133" s="83"/>
      <c r="AA133" s="83"/>
      <c r="AB133" s="83"/>
    </row>
    <row r="134" spans="1:28">
      <c r="A134" s="77" t="s">
        <v>118</v>
      </c>
      <c r="B134" s="84">
        <v>3542816969</v>
      </c>
      <c r="C134" s="84">
        <v>3533434369</v>
      </c>
      <c r="D134" s="84">
        <v>5714002600</v>
      </c>
      <c r="E134" s="88">
        <v>9256819569</v>
      </c>
      <c r="F134" s="88">
        <v>9247436969</v>
      </c>
      <c r="G134" s="84">
        <v>73517123.903549999</v>
      </c>
      <c r="H134" s="82">
        <v>2019</v>
      </c>
      <c r="I134" s="80"/>
      <c r="J134" s="80"/>
      <c r="N134" s="87"/>
      <c r="O134" s="87"/>
      <c r="S134" s="82"/>
      <c r="V134" s="83"/>
      <c r="W134" s="83"/>
      <c r="X134" s="83"/>
      <c r="Y134" s="83"/>
      <c r="Z134" s="83"/>
      <c r="AA134" s="83"/>
      <c r="AB134" s="83"/>
    </row>
    <row r="135" spans="1:28">
      <c r="C135" s="131"/>
      <c r="D135" s="131"/>
      <c r="N135" s="87"/>
      <c r="O135" s="87"/>
      <c r="S135" s="82"/>
      <c r="V135" s="83"/>
      <c r="W135" s="83"/>
      <c r="X135" s="83"/>
      <c r="Y135" s="83"/>
      <c r="Z135" s="83"/>
      <c r="AA135" s="83"/>
      <c r="AB135" s="83"/>
    </row>
    <row r="136" spans="1:28" s="91" customFormat="1" ht="12.75" customHeight="1">
      <c r="A136" s="132" t="s">
        <v>7</v>
      </c>
      <c r="B136" s="99">
        <f t="shared" ref="B136:G136" si="0">SUM(B7:B134)</f>
        <v>323259486973</v>
      </c>
      <c r="C136" s="99">
        <f t="shared" si="0"/>
        <v>298221486450</v>
      </c>
      <c r="D136" s="99">
        <f t="shared" si="0"/>
        <v>587016530456</v>
      </c>
      <c r="E136" s="99">
        <f t="shared" si="0"/>
        <v>910276017429</v>
      </c>
      <c r="F136" s="99">
        <f t="shared" si="0"/>
        <v>885238016906</v>
      </c>
      <c r="G136" s="99">
        <f t="shared" si="0"/>
        <v>8451984600.3172655</v>
      </c>
      <c r="H136" s="126"/>
      <c r="L136" s="133"/>
      <c r="M136" s="93"/>
      <c r="N136" s="93"/>
      <c r="O136" s="93"/>
      <c r="P136" s="93"/>
      <c r="Q136" s="93"/>
      <c r="R136" s="93"/>
      <c r="S136" s="133"/>
      <c r="U136" s="77"/>
      <c r="V136" s="83"/>
      <c r="W136" s="83"/>
      <c r="X136" s="83"/>
      <c r="Y136" s="83"/>
      <c r="Z136" s="83"/>
      <c r="AA136" s="83"/>
      <c r="AB136" s="83"/>
    </row>
    <row r="137" spans="1:28">
      <c r="S137" s="82"/>
      <c r="V137" s="83"/>
      <c r="W137" s="83"/>
      <c r="X137" s="83"/>
      <c r="Y137" s="83"/>
      <c r="Z137" s="83"/>
      <c r="AA137" s="83"/>
      <c r="AB137" s="83"/>
    </row>
    <row r="138" spans="1:28" ht="12" thickBot="1">
      <c r="B138" s="78"/>
      <c r="C138" s="78"/>
      <c r="D138" s="78"/>
      <c r="E138" s="78"/>
      <c r="F138" s="78"/>
      <c r="G138" s="78"/>
      <c r="M138" s="78"/>
      <c r="N138" s="78"/>
      <c r="O138" s="78"/>
      <c r="P138" s="78"/>
      <c r="Q138" s="78"/>
      <c r="R138" s="78"/>
      <c r="S138" s="82"/>
      <c r="V138" s="83"/>
      <c r="W138" s="83"/>
      <c r="X138" s="83"/>
      <c r="Y138" s="83"/>
      <c r="Z138" s="83"/>
      <c r="AA138" s="83"/>
      <c r="AB138" s="83"/>
    </row>
    <row r="139" spans="1:28">
      <c r="A139" s="134"/>
      <c r="B139" s="134"/>
      <c r="C139" s="134"/>
      <c r="D139" s="134"/>
      <c r="E139" s="134"/>
      <c r="F139" s="134"/>
      <c r="G139" s="134"/>
      <c r="H139" s="127"/>
      <c r="V139" s="83"/>
      <c r="W139" s="83"/>
      <c r="X139" s="83"/>
      <c r="Y139" s="83"/>
      <c r="Z139" s="83"/>
      <c r="AA139" s="83"/>
      <c r="AB139" s="83"/>
    </row>
    <row r="140" spans="1:28" s="89" customFormat="1" ht="12">
      <c r="A140" s="97" t="s">
        <v>8</v>
      </c>
      <c r="B140" s="97" t="s">
        <v>278</v>
      </c>
      <c r="C140" s="97" t="s">
        <v>279</v>
      </c>
      <c r="D140" s="97" t="s">
        <v>280</v>
      </c>
      <c r="E140" s="97" t="s">
        <v>281</v>
      </c>
      <c r="F140" s="97" t="s">
        <v>282</v>
      </c>
      <c r="G140" s="97" t="s">
        <v>283</v>
      </c>
      <c r="H140" s="97" t="s">
        <v>284</v>
      </c>
      <c r="L140" s="96"/>
      <c r="M140" s="96"/>
      <c r="N140" s="96"/>
      <c r="O140" s="96"/>
      <c r="P140" s="96"/>
      <c r="Q140" s="96"/>
      <c r="R140" s="96"/>
      <c r="S140" s="96"/>
      <c r="U140" s="77"/>
      <c r="V140" s="83"/>
      <c r="W140" s="83"/>
      <c r="X140" s="83"/>
      <c r="Y140" s="83"/>
      <c r="Z140" s="83"/>
      <c r="AA140" s="83"/>
      <c r="AB140" s="83"/>
    </row>
    <row r="141" spans="1:28" s="89" customFormat="1" ht="8.25" customHeight="1">
      <c r="A141" s="96"/>
      <c r="B141" s="96"/>
      <c r="C141" s="96"/>
      <c r="D141" s="96"/>
      <c r="E141" s="96"/>
      <c r="F141" s="96"/>
      <c r="G141" s="96"/>
      <c r="H141" s="96"/>
      <c r="L141" s="96"/>
      <c r="M141" s="96"/>
      <c r="N141" s="96"/>
      <c r="O141" s="96"/>
      <c r="P141" s="96"/>
      <c r="Q141" s="96"/>
      <c r="R141" s="96"/>
      <c r="S141" s="96"/>
      <c r="U141" s="77"/>
      <c r="V141" s="83"/>
      <c r="W141" s="83"/>
      <c r="X141" s="83"/>
      <c r="Y141" s="83"/>
      <c r="Z141" s="83"/>
      <c r="AA141" s="83"/>
      <c r="AB141" s="83"/>
    </row>
    <row r="142" spans="1:28" ht="12" customHeight="1">
      <c r="A142" s="77" t="s">
        <v>358</v>
      </c>
      <c r="B142" s="252">
        <v>16295587326</v>
      </c>
      <c r="C142" s="252">
        <v>16295587326</v>
      </c>
      <c r="D142" s="252">
        <v>23205540995</v>
      </c>
      <c r="E142" s="253">
        <v>39501128321</v>
      </c>
      <c r="F142" s="253">
        <v>39501128321</v>
      </c>
      <c r="G142" s="252">
        <v>446362750.02729994</v>
      </c>
      <c r="H142" s="196">
        <v>2019</v>
      </c>
      <c r="I142" s="80"/>
      <c r="J142" s="80"/>
      <c r="M142" s="81"/>
      <c r="N142" s="81"/>
      <c r="O142" s="81"/>
      <c r="P142" s="81"/>
      <c r="Q142" s="81"/>
      <c r="R142" s="81"/>
      <c r="S142" s="82"/>
      <c r="V142" s="83"/>
      <c r="W142" s="83"/>
      <c r="X142" s="83"/>
      <c r="Y142" s="83"/>
      <c r="Z142" s="83"/>
      <c r="AA142" s="83"/>
      <c r="AB142" s="83"/>
    </row>
    <row r="143" spans="1:28" ht="11.25" customHeight="1">
      <c r="A143" s="77" t="s">
        <v>124</v>
      </c>
      <c r="B143" s="190">
        <v>301570870</v>
      </c>
      <c r="C143" s="190">
        <v>301570870</v>
      </c>
      <c r="D143" s="190">
        <v>885276800</v>
      </c>
      <c r="E143" s="192">
        <v>1186847670</v>
      </c>
      <c r="F143" s="192">
        <v>1186847670</v>
      </c>
      <c r="G143" s="191">
        <v>13886117.738999998</v>
      </c>
      <c r="H143" s="188">
        <v>2019</v>
      </c>
      <c r="I143" s="80"/>
      <c r="J143" s="80"/>
      <c r="M143" s="86"/>
      <c r="N143" s="86"/>
      <c r="O143" s="86"/>
      <c r="P143" s="86"/>
      <c r="Q143" s="86"/>
      <c r="R143" s="86"/>
      <c r="S143" s="82"/>
      <c r="V143" s="83"/>
      <c r="W143" s="83"/>
      <c r="X143" s="83"/>
      <c r="Y143" s="83"/>
      <c r="Z143" s="83"/>
      <c r="AA143" s="83"/>
      <c r="AB143" s="83"/>
    </row>
    <row r="144" spans="1:28" ht="12" customHeight="1">
      <c r="A144" s="77" t="s">
        <v>125</v>
      </c>
      <c r="B144" s="190">
        <v>71021960</v>
      </c>
      <c r="C144" s="190">
        <v>70845060</v>
      </c>
      <c r="D144" s="190">
        <v>257593490</v>
      </c>
      <c r="E144" s="192">
        <v>328615450</v>
      </c>
      <c r="F144" s="192">
        <v>328438550</v>
      </c>
      <c r="G144" s="190">
        <v>3974106.4550000001</v>
      </c>
      <c r="H144" s="188" t="s">
        <v>352</v>
      </c>
      <c r="I144" s="80"/>
      <c r="J144" s="80"/>
      <c r="M144" s="86"/>
      <c r="N144" s="86"/>
      <c r="O144" s="86"/>
      <c r="P144" s="86"/>
      <c r="Q144" s="86"/>
      <c r="R144" s="86"/>
      <c r="S144" s="82"/>
      <c r="V144" s="83"/>
      <c r="W144" s="83"/>
      <c r="X144" s="83"/>
      <c r="Y144" s="83"/>
      <c r="Z144" s="83"/>
      <c r="AA144" s="83"/>
      <c r="AB144" s="83"/>
    </row>
    <row r="145" spans="1:28" ht="12" customHeight="1">
      <c r="A145" s="77" t="s">
        <v>127</v>
      </c>
      <c r="B145" s="190">
        <v>2303510100</v>
      </c>
      <c r="C145" s="190">
        <v>2303510100</v>
      </c>
      <c r="D145" s="190">
        <v>5344382900</v>
      </c>
      <c r="E145" s="192">
        <v>7647893000</v>
      </c>
      <c r="F145" s="192">
        <v>7647893000</v>
      </c>
      <c r="G145" s="190">
        <v>72654983.5</v>
      </c>
      <c r="H145" s="188">
        <v>2019</v>
      </c>
      <c r="I145" s="80"/>
      <c r="J145" s="80"/>
      <c r="M145" s="86"/>
      <c r="N145" s="86"/>
      <c r="O145" s="86"/>
      <c r="P145" s="86"/>
      <c r="Q145" s="86"/>
      <c r="R145" s="86"/>
      <c r="S145" s="82"/>
      <c r="V145" s="83"/>
      <c r="W145" s="83"/>
      <c r="X145" s="83"/>
      <c r="Y145" s="83"/>
      <c r="Z145" s="83"/>
      <c r="AA145" s="83"/>
      <c r="AB145" s="83"/>
    </row>
    <row r="146" spans="1:28" ht="12" customHeight="1">
      <c r="A146" s="77" t="s">
        <v>84</v>
      </c>
      <c r="B146" s="190">
        <v>9766422100</v>
      </c>
      <c r="C146" s="190">
        <v>9580798600</v>
      </c>
      <c r="D146" s="190">
        <v>18295634300</v>
      </c>
      <c r="E146" s="192">
        <v>28062056400</v>
      </c>
      <c r="F146" s="192">
        <v>27876432900</v>
      </c>
      <c r="G146" s="190">
        <v>292702545.44999999</v>
      </c>
      <c r="H146" s="188" t="s">
        <v>352</v>
      </c>
      <c r="I146" s="80"/>
      <c r="J146" s="80"/>
      <c r="M146" s="86"/>
      <c r="N146" s="86"/>
      <c r="O146" s="86"/>
      <c r="P146" s="86"/>
      <c r="Q146" s="86"/>
      <c r="R146" s="86"/>
      <c r="S146" s="82"/>
      <c r="V146" s="83"/>
      <c r="W146" s="83"/>
      <c r="X146" s="83"/>
      <c r="Y146" s="83"/>
      <c r="Z146" s="83"/>
      <c r="AA146" s="83"/>
      <c r="AB146" s="83"/>
    </row>
    <row r="147" spans="1:28" ht="9" customHeight="1">
      <c r="B147" s="190"/>
      <c r="C147" s="190"/>
      <c r="D147" s="190"/>
      <c r="E147" s="192"/>
      <c r="F147" s="192"/>
      <c r="G147" s="190"/>
      <c r="H147" s="188"/>
      <c r="M147" s="86"/>
      <c r="N147" s="86"/>
      <c r="O147" s="86"/>
      <c r="P147" s="86"/>
      <c r="Q147" s="86"/>
      <c r="R147" s="86"/>
      <c r="S147" s="82"/>
      <c r="V147" s="83"/>
      <c r="W147" s="83"/>
      <c r="X147" s="83"/>
      <c r="Y147" s="83"/>
      <c r="Z147" s="83"/>
      <c r="AA147" s="83"/>
      <c r="AB147" s="83"/>
    </row>
    <row r="148" spans="1:28" ht="12" customHeight="1">
      <c r="A148" s="77" t="s">
        <v>86</v>
      </c>
      <c r="B148" s="190">
        <v>566338400</v>
      </c>
      <c r="C148" s="190">
        <v>566338400</v>
      </c>
      <c r="D148" s="190">
        <v>1128123470</v>
      </c>
      <c r="E148" s="192">
        <v>1694461870</v>
      </c>
      <c r="F148" s="192">
        <v>1694461870</v>
      </c>
      <c r="G148" s="190">
        <v>20333542.439999998</v>
      </c>
      <c r="H148" s="188">
        <v>2019</v>
      </c>
      <c r="I148" s="80"/>
      <c r="J148" s="80"/>
      <c r="M148" s="86"/>
      <c r="N148" s="86"/>
      <c r="O148" s="86"/>
      <c r="P148" s="86"/>
      <c r="Q148" s="86"/>
      <c r="R148" s="86"/>
      <c r="S148" s="82"/>
      <c r="V148" s="83"/>
      <c r="W148" s="83"/>
      <c r="X148" s="83"/>
      <c r="Y148" s="83"/>
      <c r="Z148" s="83"/>
      <c r="AA148" s="83"/>
      <c r="AB148" s="83"/>
    </row>
    <row r="149" spans="1:28" ht="12" customHeight="1">
      <c r="A149" s="77" t="s">
        <v>88</v>
      </c>
      <c r="B149" s="190">
        <v>57225924</v>
      </c>
      <c r="C149" s="190">
        <v>57225924</v>
      </c>
      <c r="D149" s="190">
        <v>241889044</v>
      </c>
      <c r="E149" s="192">
        <v>299114968</v>
      </c>
      <c r="F149" s="192">
        <v>299114968</v>
      </c>
      <c r="G149" s="190">
        <v>2392919.7440000004</v>
      </c>
      <c r="H149" s="188" t="s">
        <v>352</v>
      </c>
      <c r="I149" s="80"/>
      <c r="J149" s="80"/>
      <c r="M149" s="86"/>
      <c r="N149" s="86"/>
      <c r="O149" s="86"/>
      <c r="P149" s="86"/>
      <c r="Q149" s="86"/>
      <c r="R149" s="86"/>
      <c r="S149" s="82"/>
      <c r="V149" s="83"/>
      <c r="W149" s="83"/>
      <c r="X149" s="83"/>
      <c r="Y149" s="83"/>
      <c r="Z149" s="83"/>
      <c r="AA149" s="83"/>
      <c r="AB149" s="83"/>
    </row>
    <row r="150" spans="1:28" ht="12" customHeight="1">
      <c r="A150" s="77" t="s">
        <v>90</v>
      </c>
      <c r="B150" s="190">
        <v>313563500</v>
      </c>
      <c r="C150" s="190">
        <v>312348900</v>
      </c>
      <c r="D150" s="190">
        <v>1950610400</v>
      </c>
      <c r="E150" s="192">
        <v>2264173900</v>
      </c>
      <c r="F150" s="192">
        <v>2262959300</v>
      </c>
      <c r="G150" s="190">
        <v>19008858.120000001</v>
      </c>
      <c r="H150" s="188" t="s">
        <v>352</v>
      </c>
      <c r="I150" s="80"/>
      <c r="J150" s="80"/>
      <c r="M150" s="86"/>
      <c r="N150" s="86"/>
      <c r="O150" s="86"/>
      <c r="P150" s="86"/>
      <c r="Q150" s="86"/>
      <c r="R150" s="86"/>
      <c r="S150" s="82"/>
      <c r="V150" s="83"/>
      <c r="W150" s="83"/>
      <c r="X150" s="83"/>
      <c r="Y150" s="83"/>
      <c r="Z150" s="83"/>
      <c r="AA150" s="83"/>
      <c r="AB150" s="83"/>
    </row>
    <row r="151" spans="1:28" ht="12" customHeight="1">
      <c r="A151" s="77" t="s">
        <v>92</v>
      </c>
      <c r="B151" s="190">
        <v>64209000</v>
      </c>
      <c r="C151" s="190">
        <v>64209000</v>
      </c>
      <c r="D151" s="190">
        <v>283294600</v>
      </c>
      <c r="E151" s="192">
        <v>347503600</v>
      </c>
      <c r="F151" s="192">
        <v>347503600</v>
      </c>
      <c r="G151" s="190">
        <v>3301284.1999999997</v>
      </c>
      <c r="H151" s="188">
        <v>2019</v>
      </c>
      <c r="I151" s="80"/>
      <c r="J151" s="80"/>
      <c r="M151" s="86"/>
      <c r="N151" s="86"/>
      <c r="O151" s="86"/>
      <c r="P151" s="86"/>
      <c r="Q151" s="86"/>
      <c r="R151" s="86"/>
      <c r="S151" s="82"/>
      <c r="V151" s="83"/>
      <c r="W151" s="83"/>
      <c r="X151" s="83"/>
      <c r="Y151" s="83"/>
      <c r="Z151" s="83"/>
      <c r="AA151" s="83"/>
      <c r="AB151" s="83"/>
    </row>
    <row r="152" spans="1:28" ht="12" customHeight="1">
      <c r="A152" s="77" t="s">
        <v>353</v>
      </c>
      <c r="B152" s="190">
        <v>2431393300</v>
      </c>
      <c r="C152" s="190">
        <v>2431393300</v>
      </c>
      <c r="D152" s="190">
        <v>3807791400</v>
      </c>
      <c r="E152" s="192">
        <v>6239184700</v>
      </c>
      <c r="F152" s="192">
        <v>6239184700</v>
      </c>
      <c r="G152" s="190">
        <v>67071235.524999999</v>
      </c>
      <c r="H152" s="188">
        <v>2019</v>
      </c>
      <c r="I152" s="80"/>
      <c r="J152" s="80"/>
      <c r="M152" s="86"/>
      <c r="N152" s="86"/>
      <c r="O152" s="86"/>
      <c r="P152" s="86"/>
      <c r="Q152" s="86"/>
      <c r="R152" s="86"/>
      <c r="S152" s="82"/>
      <c r="V152" s="83"/>
      <c r="W152" s="83"/>
      <c r="X152" s="83"/>
      <c r="Y152" s="83"/>
      <c r="Z152" s="83"/>
      <c r="AA152" s="83"/>
      <c r="AB152" s="83"/>
    </row>
    <row r="153" spans="1:28" ht="9" customHeight="1">
      <c r="B153" s="190"/>
      <c r="C153" s="190"/>
      <c r="D153" s="190"/>
      <c r="E153" s="192"/>
      <c r="F153" s="192"/>
      <c r="G153" s="190"/>
      <c r="H153" s="188"/>
      <c r="M153" s="86"/>
      <c r="N153" s="86"/>
      <c r="O153" s="86"/>
      <c r="P153" s="86"/>
      <c r="Q153" s="86"/>
      <c r="R153" s="86"/>
      <c r="S153" s="82"/>
      <c r="V153" s="83"/>
      <c r="W153" s="83"/>
      <c r="X153" s="83"/>
      <c r="Y153" s="83"/>
      <c r="Z153" s="83"/>
      <c r="AA153" s="83"/>
      <c r="AB153" s="83"/>
    </row>
    <row r="154" spans="1:28" ht="12" customHeight="1">
      <c r="A154" s="77" t="s">
        <v>345</v>
      </c>
      <c r="B154" s="190">
        <v>1985851500</v>
      </c>
      <c r="C154" s="190">
        <v>1985851500</v>
      </c>
      <c r="D154" s="190">
        <v>2158668300</v>
      </c>
      <c r="E154" s="192">
        <v>4144519800</v>
      </c>
      <c r="F154" s="192">
        <v>4144519800</v>
      </c>
      <c r="G154" s="190">
        <v>55329339.329999998</v>
      </c>
      <c r="H154" s="188">
        <v>2018</v>
      </c>
      <c r="I154" s="80"/>
      <c r="J154" s="80"/>
      <c r="M154" s="86"/>
      <c r="N154" s="86"/>
      <c r="O154" s="86"/>
      <c r="P154" s="86"/>
      <c r="Q154" s="86"/>
      <c r="R154" s="86"/>
      <c r="S154" s="82"/>
      <c r="V154" s="83"/>
      <c r="W154" s="83"/>
      <c r="X154" s="83"/>
      <c r="Y154" s="83"/>
      <c r="Z154" s="83"/>
      <c r="AA154" s="83"/>
      <c r="AB154" s="83"/>
    </row>
    <row r="155" spans="1:28" ht="12" customHeight="1">
      <c r="A155" s="77" t="s">
        <v>9</v>
      </c>
      <c r="B155" s="190">
        <v>152853600</v>
      </c>
      <c r="C155" s="190">
        <v>147961305</v>
      </c>
      <c r="D155" s="190">
        <v>418339390</v>
      </c>
      <c r="E155" s="192">
        <v>571192990</v>
      </c>
      <c r="F155" s="192">
        <v>566300695</v>
      </c>
      <c r="G155" s="190">
        <v>5832897.1584999999</v>
      </c>
      <c r="H155" s="188" t="s">
        <v>352</v>
      </c>
      <c r="I155" s="80"/>
      <c r="J155" s="80"/>
      <c r="M155" s="86"/>
      <c r="N155" s="86"/>
      <c r="O155" s="86"/>
      <c r="P155" s="86"/>
      <c r="Q155" s="86"/>
      <c r="R155" s="86"/>
      <c r="S155" s="82"/>
      <c r="V155" s="83"/>
      <c r="W155" s="83"/>
      <c r="X155" s="83"/>
      <c r="Y155" s="83"/>
      <c r="Z155" s="83"/>
      <c r="AA155" s="83"/>
      <c r="AB155" s="83"/>
    </row>
    <row r="156" spans="1:28" ht="12" customHeight="1">
      <c r="A156" s="77" t="s">
        <v>96</v>
      </c>
      <c r="B156" s="190">
        <v>1507284100</v>
      </c>
      <c r="C156" s="190">
        <v>1477195000</v>
      </c>
      <c r="D156" s="190">
        <v>2591953600</v>
      </c>
      <c r="E156" s="192">
        <v>4099237700</v>
      </c>
      <c r="F156" s="192">
        <v>4069148600</v>
      </c>
      <c r="G156" s="190">
        <v>34587763.100000001</v>
      </c>
      <c r="H156" s="188" t="s">
        <v>352</v>
      </c>
      <c r="I156" s="80"/>
      <c r="J156" s="80"/>
      <c r="M156" s="86"/>
      <c r="N156" s="86"/>
      <c r="O156" s="86"/>
      <c r="P156" s="86"/>
      <c r="Q156" s="86"/>
      <c r="R156" s="86"/>
      <c r="S156" s="82"/>
      <c r="V156" s="83"/>
      <c r="W156" s="83"/>
      <c r="X156" s="83"/>
      <c r="Y156" s="83"/>
      <c r="Z156" s="83"/>
      <c r="AA156" s="83"/>
      <c r="AB156" s="83"/>
    </row>
    <row r="157" spans="1:28" ht="12" customHeight="1">
      <c r="A157" s="77" t="s">
        <v>98</v>
      </c>
      <c r="B157" s="190">
        <v>87493600</v>
      </c>
      <c r="C157" s="190">
        <v>87493600</v>
      </c>
      <c r="D157" s="190">
        <v>357398750</v>
      </c>
      <c r="E157" s="192">
        <v>444892350</v>
      </c>
      <c r="F157" s="192">
        <v>444892350</v>
      </c>
      <c r="G157" s="190">
        <v>3759340.3574999999</v>
      </c>
      <c r="H157" s="188">
        <v>2019</v>
      </c>
      <c r="I157" s="80"/>
      <c r="J157" s="80"/>
      <c r="M157" s="86"/>
      <c r="N157" s="86"/>
      <c r="O157" s="86"/>
      <c r="P157" s="86"/>
      <c r="Q157" s="86"/>
      <c r="R157" s="86"/>
      <c r="S157" s="82"/>
      <c r="V157" s="83"/>
      <c r="W157" s="83"/>
      <c r="X157" s="83"/>
      <c r="Y157" s="83"/>
      <c r="Z157" s="83"/>
      <c r="AA157" s="83"/>
      <c r="AB157" s="83"/>
    </row>
    <row r="158" spans="1:28" ht="12" customHeight="1">
      <c r="A158" s="77" t="s">
        <v>357</v>
      </c>
      <c r="B158" s="190">
        <v>3343234000</v>
      </c>
      <c r="C158" s="190">
        <v>3327904300</v>
      </c>
      <c r="D158" s="190">
        <v>7527322100</v>
      </c>
      <c r="E158" s="192">
        <v>10870556100</v>
      </c>
      <c r="F158" s="192">
        <v>10855226400</v>
      </c>
      <c r="G158" s="190">
        <v>134604807.35999998</v>
      </c>
      <c r="H158" s="188" t="s">
        <v>344</v>
      </c>
      <c r="I158" s="80"/>
      <c r="J158" s="80"/>
      <c r="M158" s="86"/>
      <c r="N158" s="86"/>
      <c r="O158" s="86"/>
      <c r="P158" s="86"/>
      <c r="Q158" s="86"/>
      <c r="R158" s="86"/>
      <c r="S158" s="82"/>
      <c r="V158" s="83"/>
      <c r="W158" s="83"/>
      <c r="X158" s="83"/>
      <c r="Y158" s="83"/>
      <c r="Z158" s="83"/>
      <c r="AA158" s="83"/>
      <c r="AB158" s="83"/>
    </row>
    <row r="159" spans="1:28" ht="9" customHeight="1">
      <c r="B159" s="190"/>
      <c r="C159" s="190"/>
      <c r="D159" s="190"/>
      <c r="E159" s="192"/>
      <c r="F159" s="192"/>
      <c r="G159" s="190"/>
      <c r="H159" s="188"/>
      <c r="M159" s="86"/>
      <c r="N159" s="86"/>
      <c r="O159" s="86"/>
      <c r="P159" s="86"/>
      <c r="Q159" s="86"/>
      <c r="R159" s="86"/>
      <c r="S159" s="82"/>
      <c r="V159" s="83"/>
      <c r="W159" s="83"/>
      <c r="X159" s="83"/>
      <c r="Y159" s="83"/>
      <c r="Z159" s="83"/>
      <c r="AA159" s="83"/>
      <c r="AB159" s="83"/>
    </row>
    <row r="160" spans="1:28" ht="12" customHeight="1">
      <c r="A160" s="77" t="s">
        <v>287</v>
      </c>
      <c r="B160" s="190">
        <v>1384993100</v>
      </c>
      <c r="C160" s="190">
        <v>1329558500</v>
      </c>
      <c r="D160" s="190">
        <v>2987285353</v>
      </c>
      <c r="E160" s="192">
        <v>4372278453</v>
      </c>
      <c r="F160" s="192">
        <v>4316843853</v>
      </c>
      <c r="G160" s="190">
        <v>37124857.135800004</v>
      </c>
      <c r="H160" s="188" t="s">
        <v>352</v>
      </c>
      <c r="I160" s="80"/>
      <c r="J160" s="80"/>
      <c r="M160" s="86"/>
      <c r="N160" s="86"/>
      <c r="O160" s="86"/>
      <c r="P160" s="86"/>
      <c r="Q160" s="86"/>
      <c r="R160" s="86"/>
      <c r="S160" s="82"/>
      <c r="V160" s="83"/>
      <c r="W160" s="83"/>
      <c r="X160" s="83"/>
      <c r="Y160" s="83"/>
      <c r="Z160" s="83"/>
      <c r="AA160" s="83"/>
      <c r="AB160" s="83"/>
    </row>
    <row r="161" spans="1:28" ht="12" customHeight="1">
      <c r="A161" s="77" t="s">
        <v>102</v>
      </c>
      <c r="B161" s="190">
        <v>340836000</v>
      </c>
      <c r="C161" s="190">
        <v>340836000</v>
      </c>
      <c r="D161" s="190">
        <v>1023662700</v>
      </c>
      <c r="E161" s="192">
        <v>1364498700</v>
      </c>
      <c r="F161" s="192">
        <v>1364498700</v>
      </c>
      <c r="G161" s="190">
        <v>15418835.309999999</v>
      </c>
      <c r="H161" s="188">
        <v>2019</v>
      </c>
      <c r="I161" s="80"/>
      <c r="J161" s="80"/>
      <c r="M161" s="86"/>
      <c r="N161" s="86"/>
      <c r="O161" s="86"/>
      <c r="P161" s="86"/>
      <c r="Q161" s="86"/>
      <c r="R161" s="86"/>
      <c r="S161" s="82"/>
      <c r="V161" s="83"/>
      <c r="W161" s="83"/>
      <c r="X161" s="83"/>
      <c r="Y161" s="83"/>
      <c r="Z161" s="83"/>
      <c r="AA161" s="83"/>
      <c r="AB161" s="83"/>
    </row>
    <row r="162" spans="1:28" ht="12" customHeight="1">
      <c r="A162" s="77" t="s">
        <v>288</v>
      </c>
      <c r="B162" s="190">
        <v>171720700</v>
      </c>
      <c r="C162" s="190">
        <v>171720700</v>
      </c>
      <c r="D162" s="190">
        <v>403559700</v>
      </c>
      <c r="E162" s="192">
        <v>575280400</v>
      </c>
      <c r="F162" s="192">
        <v>575280400</v>
      </c>
      <c r="G162" s="190">
        <v>6097972.2400000002</v>
      </c>
      <c r="H162" s="188" t="s">
        <v>352</v>
      </c>
      <c r="I162" s="80"/>
      <c r="J162" s="80"/>
      <c r="M162" s="86"/>
      <c r="N162" s="86"/>
      <c r="O162" s="86"/>
      <c r="P162" s="86"/>
      <c r="Q162" s="86"/>
      <c r="R162" s="86"/>
      <c r="S162" s="82"/>
      <c r="V162" s="83"/>
      <c r="W162" s="83"/>
      <c r="X162" s="83"/>
      <c r="Y162" s="83"/>
      <c r="Z162" s="83"/>
      <c r="AA162" s="83"/>
      <c r="AB162" s="83"/>
    </row>
    <row r="163" spans="1:28" ht="12" customHeight="1">
      <c r="A163" s="77" t="s">
        <v>105</v>
      </c>
      <c r="B163" s="190">
        <v>1289705000</v>
      </c>
      <c r="C163" s="190">
        <v>1275799600</v>
      </c>
      <c r="D163" s="190">
        <v>4336870300</v>
      </c>
      <c r="E163" s="251">
        <v>5626575300</v>
      </c>
      <c r="F163" s="251">
        <v>5612669900</v>
      </c>
      <c r="G163" s="190">
        <v>62300635.890000008</v>
      </c>
      <c r="H163" s="188" t="s">
        <v>352</v>
      </c>
      <c r="I163" s="80"/>
      <c r="J163" s="80"/>
      <c r="M163" s="86"/>
      <c r="N163" s="86"/>
      <c r="O163" s="86"/>
      <c r="P163" s="86"/>
      <c r="Q163" s="86"/>
      <c r="R163" s="86"/>
      <c r="S163" s="82"/>
      <c r="V163" s="83"/>
      <c r="W163" s="83"/>
      <c r="X163" s="83"/>
      <c r="Y163" s="83"/>
      <c r="Z163" s="83"/>
      <c r="AA163" s="83"/>
      <c r="AB163" s="83"/>
    </row>
    <row r="164" spans="1:28" ht="12" customHeight="1">
      <c r="A164" s="77" t="s">
        <v>289</v>
      </c>
      <c r="B164" s="190">
        <v>1761136900</v>
      </c>
      <c r="C164" s="190">
        <v>1761136900</v>
      </c>
      <c r="D164" s="190">
        <v>3302609100</v>
      </c>
      <c r="E164" s="192">
        <v>5063746000</v>
      </c>
      <c r="F164" s="192">
        <v>5063746000</v>
      </c>
      <c r="G164" s="190">
        <v>74943440.799999997</v>
      </c>
      <c r="H164" s="188" t="s">
        <v>352</v>
      </c>
      <c r="I164" s="80"/>
      <c r="J164" s="80"/>
      <c r="M164" s="81"/>
      <c r="N164" s="81"/>
      <c r="O164" s="81"/>
      <c r="P164" s="81"/>
      <c r="Q164" s="81"/>
      <c r="R164" s="81"/>
      <c r="S164" s="82"/>
      <c r="V164" s="83"/>
      <c r="W164" s="83"/>
      <c r="X164" s="83"/>
      <c r="Y164" s="83"/>
      <c r="Z164" s="83"/>
      <c r="AA164" s="83"/>
      <c r="AB164" s="83"/>
    </row>
    <row r="165" spans="1:28" ht="13.8">
      <c r="A165" s="76" t="s">
        <v>286</v>
      </c>
      <c r="L165" s="89"/>
      <c r="V165" s="83"/>
      <c r="W165" s="83"/>
      <c r="X165" s="83"/>
      <c r="Y165" s="83"/>
      <c r="Z165" s="83"/>
      <c r="AA165" s="83"/>
      <c r="AB165" s="83"/>
    </row>
    <row r="166" spans="1:28" ht="13.2">
      <c r="A166" s="321" t="str">
        <f>A125</f>
        <v>Real Estate Fair Market Value (FMV), Fair Market Value (Taxable), and Local Levy by Locality - Tax Year 2019</v>
      </c>
      <c r="B166" s="321"/>
      <c r="C166" s="321"/>
      <c r="D166" s="321"/>
      <c r="E166" s="321"/>
      <c r="F166" s="321"/>
      <c r="G166" s="321"/>
      <c r="H166" s="321"/>
      <c r="L166" s="93"/>
      <c r="M166" s="93"/>
      <c r="N166" s="93"/>
      <c r="O166" s="93"/>
      <c r="P166" s="93"/>
      <c r="Q166" s="93"/>
      <c r="R166" s="93"/>
      <c r="S166" s="93"/>
      <c r="V166" s="83"/>
      <c r="W166" s="83"/>
      <c r="X166" s="83"/>
      <c r="Y166" s="83"/>
      <c r="Z166" s="83"/>
      <c r="AA166" s="83"/>
      <c r="AB166" s="83"/>
    </row>
    <row r="167" spans="1:28" ht="12.6" thickBot="1">
      <c r="A167" s="92"/>
      <c r="B167" s="92"/>
      <c r="C167" s="92"/>
      <c r="D167" s="92"/>
      <c r="E167" s="92"/>
      <c r="F167" s="92"/>
      <c r="G167" s="92"/>
      <c r="H167" s="92"/>
      <c r="L167" s="93"/>
      <c r="M167" s="93"/>
      <c r="N167" s="93"/>
      <c r="O167" s="93"/>
      <c r="P167" s="93"/>
      <c r="Q167" s="93"/>
      <c r="R167" s="93"/>
      <c r="S167" s="93"/>
      <c r="V167" s="83"/>
      <c r="W167" s="83"/>
      <c r="X167" s="83"/>
      <c r="Y167" s="83"/>
      <c r="Z167" s="83"/>
      <c r="AA167" s="83"/>
      <c r="AB167" s="83"/>
    </row>
    <row r="168" spans="1:28">
      <c r="V168" s="83"/>
      <c r="W168" s="83"/>
      <c r="X168" s="83"/>
      <c r="Y168" s="83"/>
      <c r="Z168" s="83"/>
      <c r="AA168" s="83"/>
      <c r="AB168" s="83"/>
    </row>
    <row r="169" spans="1:28" s="89" customFormat="1" ht="12">
      <c r="A169" s="97" t="s">
        <v>8</v>
      </c>
      <c r="B169" s="97" t="s">
        <v>278</v>
      </c>
      <c r="C169" s="97" t="s">
        <v>279</v>
      </c>
      <c r="D169" s="97" t="s">
        <v>280</v>
      </c>
      <c r="E169" s="97" t="s">
        <v>281</v>
      </c>
      <c r="F169" s="97" t="s">
        <v>282</v>
      </c>
      <c r="G169" s="97" t="s">
        <v>283</v>
      </c>
      <c r="H169" s="97" t="s">
        <v>284</v>
      </c>
      <c r="L169" s="96"/>
      <c r="M169" s="96"/>
      <c r="N169" s="96"/>
      <c r="O169" s="96"/>
      <c r="P169" s="96"/>
      <c r="Q169" s="96"/>
      <c r="R169" s="96"/>
      <c r="S169" s="96"/>
      <c r="U169" s="77"/>
      <c r="V169" s="83"/>
      <c r="W169" s="83"/>
      <c r="X169" s="83"/>
      <c r="Y169" s="83"/>
      <c r="Z169" s="83"/>
      <c r="AA169" s="83"/>
      <c r="AB169" s="83"/>
    </row>
    <row r="170" spans="1:28" ht="8.25" customHeight="1">
      <c r="V170" s="83"/>
      <c r="W170" s="83"/>
      <c r="X170" s="83"/>
      <c r="Y170" s="83"/>
      <c r="Z170" s="83"/>
      <c r="AA170" s="83"/>
      <c r="AB170" s="83"/>
    </row>
    <row r="171" spans="1:28" ht="12" customHeight="1">
      <c r="A171" s="77" t="s">
        <v>356</v>
      </c>
      <c r="B171" s="78">
        <v>489772400</v>
      </c>
      <c r="C171" s="78">
        <v>489772400</v>
      </c>
      <c r="D171" s="78">
        <v>1135913300</v>
      </c>
      <c r="E171" s="90">
        <v>1625685700</v>
      </c>
      <c r="F171" s="90">
        <v>1625685700</v>
      </c>
      <c r="G171" s="78">
        <v>25198128.350000001</v>
      </c>
      <c r="H171" s="82" t="s">
        <v>344</v>
      </c>
      <c r="I171" s="80"/>
      <c r="J171" s="80"/>
      <c r="M171" s="86"/>
      <c r="N171" s="86"/>
      <c r="O171" s="86"/>
      <c r="P171" s="86"/>
      <c r="Q171" s="86"/>
      <c r="R171" s="86"/>
      <c r="S171" s="82"/>
      <c r="V171" s="83"/>
      <c r="W171" s="83"/>
      <c r="X171" s="83"/>
      <c r="Y171" s="83"/>
      <c r="Z171" s="83"/>
      <c r="AA171" s="83"/>
      <c r="AB171" s="83"/>
    </row>
    <row r="172" spans="1:28" ht="12" customHeight="1">
      <c r="A172" s="77" t="s">
        <v>109</v>
      </c>
      <c r="B172" s="84">
        <v>126506800</v>
      </c>
      <c r="C172" s="84">
        <v>126506800</v>
      </c>
      <c r="D172" s="84">
        <v>511989200</v>
      </c>
      <c r="E172" s="88">
        <v>638496000</v>
      </c>
      <c r="F172" s="88">
        <v>638496000</v>
      </c>
      <c r="G172" s="84">
        <v>6781466.0159999998</v>
      </c>
      <c r="H172" s="82" t="s">
        <v>352</v>
      </c>
      <c r="I172" s="80"/>
      <c r="J172" s="80"/>
      <c r="M172" s="86"/>
      <c r="N172" s="86"/>
      <c r="O172" s="86"/>
      <c r="P172" s="86"/>
      <c r="Q172" s="86"/>
      <c r="R172" s="86"/>
      <c r="S172" s="82"/>
      <c r="V172" s="83"/>
      <c r="W172" s="83"/>
      <c r="X172" s="83"/>
      <c r="Y172" s="83"/>
      <c r="Z172" s="83"/>
      <c r="AA172" s="83"/>
      <c r="AB172" s="83"/>
    </row>
    <row r="173" spans="1:28" ht="12" customHeight="1">
      <c r="A173" s="77" t="s">
        <v>111</v>
      </c>
      <c r="B173" s="84">
        <v>4658073700</v>
      </c>
      <c r="C173" s="84">
        <v>4658073700</v>
      </c>
      <c r="D173" s="84">
        <v>11348126000</v>
      </c>
      <c r="E173" s="88">
        <v>16006199700</v>
      </c>
      <c r="F173" s="88">
        <v>16006199700</v>
      </c>
      <c r="G173" s="84">
        <v>195275636.34</v>
      </c>
      <c r="H173" s="82" t="s">
        <v>352</v>
      </c>
      <c r="I173" s="80"/>
      <c r="J173" s="80"/>
      <c r="M173" s="86"/>
      <c r="N173" s="86"/>
      <c r="O173" s="86"/>
      <c r="P173" s="86"/>
      <c r="Q173" s="86"/>
      <c r="R173" s="86"/>
      <c r="S173" s="82"/>
      <c r="V173" s="83"/>
      <c r="W173" s="83"/>
      <c r="X173" s="83"/>
      <c r="Y173" s="83"/>
      <c r="Z173" s="83"/>
      <c r="AA173" s="83"/>
      <c r="AB173" s="83"/>
    </row>
    <row r="174" spans="1:28" ht="12" customHeight="1">
      <c r="A174" s="77" t="s">
        <v>113</v>
      </c>
      <c r="B174" s="84">
        <v>6193789400</v>
      </c>
      <c r="C174" s="84">
        <v>6193789400</v>
      </c>
      <c r="D174" s="84">
        <v>14882994300</v>
      </c>
      <c r="E174" s="88">
        <v>21076783700</v>
      </c>
      <c r="F174" s="88">
        <v>21076783700</v>
      </c>
      <c r="G174" s="84">
        <v>263459796.25</v>
      </c>
      <c r="H174" s="82" t="s">
        <v>352</v>
      </c>
      <c r="I174" s="80"/>
      <c r="J174" s="80"/>
      <c r="M174" s="86"/>
      <c r="N174" s="86"/>
      <c r="O174" s="86"/>
      <c r="P174" s="86"/>
      <c r="Q174" s="86"/>
      <c r="R174" s="86"/>
      <c r="S174" s="82"/>
      <c r="V174" s="83"/>
      <c r="W174" s="83"/>
      <c r="X174" s="83"/>
      <c r="Y174" s="83"/>
      <c r="Z174" s="83"/>
      <c r="AA174" s="83"/>
      <c r="AB174" s="83"/>
    </row>
    <row r="175" spans="1:28" ht="12" customHeight="1">
      <c r="A175" s="77" t="s">
        <v>290</v>
      </c>
      <c r="B175" s="84">
        <v>59988700</v>
      </c>
      <c r="C175" s="84">
        <v>59988700</v>
      </c>
      <c r="D175" s="84">
        <v>173548500</v>
      </c>
      <c r="E175" s="88">
        <v>233537200</v>
      </c>
      <c r="F175" s="88">
        <v>233537200</v>
      </c>
      <c r="G175" s="84">
        <v>2101834.8000000003</v>
      </c>
      <c r="H175" s="82">
        <v>2019</v>
      </c>
      <c r="I175" s="80"/>
      <c r="J175" s="80"/>
      <c r="M175" s="86"/>
      <c r="N175" s="86"/>
      <c r="O175" s="86"/>
      <c r="P175" s="86"/>
      <c r="Q175" s="86"/>
      <c r="R175" s="86"/>
      <c r="S175" s="82"/>
      <c r="V175" s="83"/>
      <c r="W175" s="83"/>
      <c r="X175" s="83"/>
      <c r="Y175" s="83"/>
      <c r="Z175" s="83"/>
      <c r="AA175" s="83"/>
      <c r="AB175" s="83"/>
    </row>
    <row r="176" spans="1:28" ht="9" customHeight="1">
      <c r="B176" s="84"/>
      <c r="C176" s="84"/>
      <c r="D176" s="84"/>
      <c r="E176" s="88"/>
      <c r="F176" s="88"/>
      <c r="G176" s="84"/>
      <c r="M176" s="86"/>
      <c r="N176" s="86"/>
      <c r="O176" s="86"/>
      <c r="P176" s="86"/>
      <c r="Q176" s="86"/>
      <c r="R176" s="86"/>
      <c r="S176" s="82"/>
      <c r="V176" s="83"/>
      <c r="W176" s="83"/>
      <c r="X176" s="83"/>
      <c r="Y176" s="83"/>
      <c r="Z176" s="83"/>
      <c r="AA176" s="83"/>
      <c r="AB176" s="83"/>
    </row>
    <row r="177" spans="1:28" ht="12" customHeight="1">
      <c r="A177" s="94" t="s">
        <v>355</v>
      </c>
      <c r="B177" s="84">
        <v>417381397</v>
      </c>
      <c r="C177" s="84">
        <v>410790697</v>
      </c>
      <c r="D177" s="84">
        <v>1504699352</v>
      </c>
      <c r="E177" s="88">
        <v>1922080749</v>
      </c>
      <c r="F177" s="88">
        <v>1915490049</v>
      </c>
      <c r="G177" s="84">
        <v>25859115.661499999</v>
      </c>
      <c r="H177" s="82" t="s">
        <v>344</v>
      </c>
      <c r="I177" s="80"/>
      <c r="J177" s="80"/>
      <c r="M177" s="86"/>
      <c r="N177" s="86"/>
      <c r="O177" s="86"/>
      <c r="P177" s="86"/>
      <c r="Q177" s="86"/>
      <c r="R177" s="86"/>
      <c r="S177" s="82"/>
      <c r="V177" s="83"/>
      <c r="W177" s="83"/>
      <c r="X177" s="83"/>
      <c r="Y177" s="83"/>
      <c r="Z177" s="83"/>
      <c r="AA177" s="83"/>
      <c r="AB177" s="83"/>
    </row>
    <row r="178" spans="1:28" ht="12" customHeight="1">
      <c r="A178" s="77" t="s">
        <v>354</v>
      </c>
      <c r="B178" s="84">
        <v>665040100</v>
      </c>
      <c r="C178" s="84">
        <v>665040100</v>
      </c>
      <c r="D178" s="84">
        <v>937009225</v>
      </c>
      <c r="E178" s="88">
        <v>1602049325</v>
      </c>
      <c r="F178" s="88">
        <v>1602049325</v>
      </c>
      <c r="G178" s="84">
        <v>18263362.305</v>
      </c>
      <c r="H178" s="82" t="s">
        <v>344</v>
      </c>
      <c r="I178" s="80"/>
      <c r="J178" s="80"/>
      <c r="M178" s="86"/>
      <c r="N178" s="86"/>
      <c r="O178" s="86"/>
      <c r="P178" s="86"/>
      <c r="Q178" s="86"/>
      <c r="R178" s="86"/>
      <c r="S178" s="82"/>
      <c r="V178" s="83"/>
      <c r="W178" s="83"/>
      <c r="X178" s="83"/>
      <c r="Y178" s="83"/>
      <c r="Z178" s="83"/>
      <c r="AA178" s="83"/>
      <c r="AB178" s="83"/>
    </row>
    <row r="179" spans="1:28" ht="12" customHeight="1">
      <c r="A179" s="77" t="s">
        <v>346</v>
      </c>
      <c r="B179" s="84">
        <v>2117952670</v>
      </c>
      <c r="C179" s="84">
        <v>2117952670</v>
      </c>
      <c r="D179" s="84">
        <v>5376818732</v>
      </c>
      <c r="E179" s="88">
        <v>7494771402</v>
      </c>
      <c r="F179" s="88">
        <v>7494771402</v>
      </c>
      <c r="G179" s="84">
        <v>97432028.225999996</v>
      </c>
      <c r="H179" s="82" t="s">
        <v>344</v>
      </c>
      <c r="I179" s="80"/>
      <c r="J179" s="80"/>
      <c r="M179" s="86"/>
      <c r="N179" s="86"/>
      <c r="O179" s="86"/>
      <c r="P179" s="86"/>
      <c r="Q179" s="86"/>
      <c r="R179" s="86"/>
      <c r="S179" s="82"/>
      <c r="V179" s="83"/>
      <c r="W179" s="83"/>
      <c r="X179" s="83"/>
      <c r="Y179" s="83"/>
      <c r="Z179" s="83"/>
      <c r="AA179" s="83"/>
      <c r="AB179" s="83"/>
    </row>
    <row r="180" spans="1:28" ht="12" customHeight="1">
      <c r="A180" s="77" t="s">
        <v>119</v>
      </c>
      <c r="B180" s="84">
        <v>170166200</v>
      </c>
      <c r="C180" s="84">
        <v>167885450</v>
      </c>
      <c r="D180" s="84">
        <v>652781400</v>
      </c>
      <c r="E180" s="88">
        <v>822947600</v>
      </c>
      <c r="F180" s="88">
        <v>820666850</v>
      </c>
      <c r="G180" s="84">
        <v>6729468.1699999999</v>
      </c>
      <c r="H180" s="82">
        <v>2019</v>
      </c>
      <c r="I180" s="80"/>
      <c r="J180" s="80"/>
      <c r="M180" s="86"/>
      <c r="N180" s="86"/>
      <c r="O180" s="86"/>
      <c r="P180" s="86"/>
      <c r="Q180" s="86"/>
      <c r="R180" s="86"/>
      <c r="S180" s="82"/>
      <c r="V180" s="83"/>
      <c r="W180" s="83"/>
      <c r="X180" s="83"/>
      <c r="Y180" s="83"/>
      <c r="Z180" s="83"/>
      <c r="AA180" s="83"/>
      <c r="AB180" s="83"/>
    </row>
    <row r="181" spans="1:28" ht="12" customHeight="1">
      <c r="A181" s="77" t="s">
        <v>361</v>
      </c>
      <c r="B181" s="84">
        <v>6033262000</v>
      </c>
      <c r="C181" s="84">
        <v>6033262000</v>
      </c>
      <c r="D181" s="84">
        <v>16677621000</v>
      </c>
      <c r="E181" s="88">
        <v>22710883000</v>
      </c>
      <c r="F181" s="88">
        <v>22710883000</v>
      </c>
      <c r="G181" s="84">
        <v>272530596</v>
      </c>
      <c r="H181" s="82">
        <v>2018</v>
      </c>
      <c r="I181" s="80"/>
      <c r="J181" s="80"/>
      <c r="M181" s="86"/>
      <c r="N181" s="86"/>
      <c r="O181" s="86"/>
      <c r="P181" s="86"/>
      <c r="Q181" s="86"/>
      <c r="R181" s="86"/>
      <c r="S181" s="82"/>
      <c r="V181" s="83"/>
      <c r="W181" s="83"/>
      <c r="X181" s="83"/>
      <c r="Y181" s="83"/>
      <c r="Z181" s="83"/>
      <c r="AA181" s="83"/>
      <c r="AB181" s="83"/>
    </row>
    <row r="182" spans="1:28" ht="9" customHeight="1">
      <c r="B182" s="84"/>
      <c r="C182" s="84"/>
      <c r="D182" s="84"/>
      <c r="E182" s="88"/>
      <c r="F182" s="88"/>
      <c r="G182" s="84"/>
      <c r="M182" s="86"/>
      <c r="N182" s="86"/>
      <c r="O182" s="86"/>
      <c r="P182" s="86"/>
      <c r="Q182" s="86"/>
      <c r="R182" s="86"/>
      <c r="S182" s="82"/>
      <c r="V182" s="83"/>
      <c r="W182" s="83"/>
      <c r="X182" s="83"/>
      <c r="Y182" s="83"/>
      <c r="Z182" s="83"/>
      <c r="AA182" s="83"/>
      <c r="AB182" s="83"/>
    </row>
    <row r="183" spans="1:28" ht="12" customHeight="1">
      <c r="A183" s="77" t="s">
        <v>10</v>
      </c>
      <c r="B183" s="84">
        <v>1633867600</v>
      </c>
      <c r="C183" s="84">
        <v>1633867600</v>
      </c>
      <c r="D183" s="84">
        <v>6328248000</v>
      </c>
      <c r="E183" s="88">
        <v>7962115600</v>
      </c>
      <c r="F183" s="88">
        <v>7962115600</v>
      </c>
      <c r="G183" s="84">
        <v>97137810.319999993</v>
      </c>
      <c r="H183" s="82" t="s">
        <v>352</v>
      </c>
      <c r="I183" s="80"/>
      <c r="J183" s="80"/>
      <c r="M183" s="86"/>
      <c r="N183" s="86"/>
      <c r="O183" s="86"/>
      <c r="P183" s="86"/>
      <c r="Q183" s="86"/>
      <c r="R183" s="86"/>
      <c r="S183" s="82"/>
      <c r="V183" s="83"/>
      <c r="W183" s="83"/>
      <c r="X183" s="83"/>
      <c r="Y183" s="83"/>
      <c r="Z183" s="83"/>
      <c r="AA183" s="83"/>
      <c r="AB183" s="83"/>
    </row>
    <row r="184" spans="1:28" ht="12" customHeight="1">
      <c r="A184" s="77" t="s">
        <v>120</v>
      </c>
      <c r="B184" s="84">
        <v>533194900</v>
      </c>
      <c r="C184" s="84">
        <v>533194900</v>
      </c>
      <c r="D184" s="84">
        <v>1744471200</v>
      </c>
      <c r="E184" s="88">
        <v>2277666100</v>
      </c>
      <c r="F184" s="88">
        <v>2277666100</v>
      </c>
      <c r="G184" s="84">
        <v>27331993.199999999</v>
      </c>
      <c r="H184" s="82" t="s">
        <v>352</v>
      </c>
      <c r="I184" s="80"/>
      <c r="J184" s="80"/>
      <c r="M184" s="86"/>
      <c r="N184" s="86"/>
      <c r="O184" s="86"/>
      <c r="P184" s="86"/>
      <c r="Q184" s="86"/>
      <c r="R184" s="86"/>
      <c r="S184" s="82"/>
      <c r="V184" s="83"/>
      <c r="W184" s="83"/>
      <c r="X184" s="83"/>
      <c r="Y184" s="83"/>
      <c r="Z184" s="83"/>
      <c r="AA184" s="83"/>
      <c r="AB184" s="83"/>
    </row>
    <row r="185" spans="1:28" ht="12" customHeight="1">
      <c r="A185" s="77" t="s">
        <v>121</v>
      </c>
      <c r="B185" s="84">
        <v>445096449</v>
      </c>
      <c r="C185" s="84">
        <v>427001165</v>
      </c>
      <c r="D185" s="84">
        <v>1597967620</v>
      </c>
      <c r="E185" s="88">
        <v>2043064069</v>
      </c>
      <c r="F185" s="88">
        <v>2024968785</v>
      </c>
      <c r="G185" s="84">
        <v>19237203.4575</v>
      </c>
      <c r="H185" s="82">
        <v>2019</v>
      </c>
      <c r="I185" s="80"/>
      <c r="J185" s="80"/>
      <c r="M185" s="86"/>
      <c r="N185" s="86"/>
      <c r="O185" s="86"/>
      <c r="P185" s="86"/>
      <c r="Q185" s="86"/>
      <c r="R185" s="86"/>
      <c r="S185" s="82"/>
      <c r="V185" s="83"/>
      <c r="W185" s="83"/>
      <c r="X185" s="83"/>
      <c r="Y185" s="83"/>
      <c r="Z185" s="83"/>
      <c r="AA185" s="83"/>
      <c r="AB185" s="83"/>
    </row>
    <row r="186" spans="1:28" ht="12" customHeight="1">
      <c r="A186" s="77" t="s">
        <v>122</v>
      </c>
      <c r="B186" s="84">
        <v>3533055200</v>
      </c>
      <c r="C186" s="84">
        <v>3074878700</v>
      </c>
      <c r="D186" s="84">
        <v>6980072200</v>
      </c>
      <c r="E186" s="88">
        <v>10513127400</v>
      </c>
      <c r="F186" s="88">
        <v>10054950900</v>
      </c>
      <c r="G186" s="84">
        <v>111609954.99000001</v>
      </c>
      <c r="H186" s="82" t="s">
        <v>352</v>
      </c>
      <c r="I186" s="80"/>
      <c r="J186" s="80"/>
      <c r="M186" s="86"/>
      <c r="N186" s="86"/>
      <c r="O186" s="86"/>
      <c r="P186" s="86"/>
      <c r="Q186" s="86"/>
      <c r="R186" s="86"/>
      <c r="S186" s="82"/>
      <c r="V186" s="83"/>
      <c r="W186" s="83"/>
      <c r="X186" s="83"/>
      <c r="Y186" s="83"/>
      <c r="Z186" s="83"/>
      <c r="AA186" s="83"/>
      <c r="AB186" s="83"/>
    </row>
    <row r="187" spans="1:28" ht="12" customHeight="1">
      <c r="A187" s="77" t="s">
        <v>263</v>
      </c>
      <c r="B187" s="84">
        <v>24684935400</v>
      </c>
      <c r="C187" s="84">
        <v>24413593800</v>
      </c>
      <c r="D187" s="84">
        <v>34873616300</v>
      </c>
      <c r="E187" s="88">
        <v>59558551700</v>
      </c>
      <c r="F187" s="88">
        <v>59287210100</v>
      </c>
      <c r="G187" s="84">
        <v>603247362.76750004</v>
      </c>
      <c r="H187" s="82" t="s">
        <v>352</v>
      </c>
      <c r="I187" s="80"/>
      <c r="J187" s="80"/>
      <c r="M187" s="86"/>
      <c r="N187" s="86"/>
      <c r="O187" s="86"/>
      <c r="P187" s="86"/>
      <c r="Q187" s="86"/>
      <c r="R187" s="86"/>
      <c r="S187" s="82"/>
      <c r="V187" s="83"/>
      <c r="W187" s="83"/>
      <c r="X187" s="83"/>
      <c r="Y187" s="83"/>
      <c r="Z187" s="83"/>
      <c r="AA187" s="83"/>
      <c r="AB187" s="83"/>
    </row>
    <row r="188" spans="1:28" ht="9" customHeight="1">
      <c r="B188" s="84"/>
      <c r="C188" s="84"/>
      <c r="D188" s="84"/>
      <c r="E188" s="88"/>
      <c r="F188" s="88"/>
      <c r="G188" s="84"/>
      <c r="M188" s="86"/>
      <c r="N188" s="86"/>
      <c r="O188" s="86"/>
      <c r="P188" s="86"/>
      <c r="Q188" s="86"/>
      <c r="R188" s="86"/>
      <c r="S188" s="82"/>
      <c r="V188" s="83"/>
      <c r="W188" s="83"/>
      <c r="X188" s="83"/>
      <c r="Y188" s="83"/>
      <c r="Z188" s="83"/>
      <c r="AA188" s="83"/>
      <c r="AB188" s="83"/>
    </row>
    <row r="189" spans="1:28" ht="12" customHeight="1">
      <c r="A189" s="77" t="s">
        <v>123</v>
      </c>
      <c r="B189" s="84">
        <v>606496100</v>
      </c>
      <c r="C189" s="84">
        <v>594592100</v>
      </c>
      <c r="D189" s="84">
        <v>1301983600</v>
      </c>
      <c r="E189" s="88">
        <v>1908479700</v>
      </c>
      <c r="F189" s="88">
        <v>1896575700</v>
      </c>
      <c r="G189" s="84">
        <v>17069181.300000001</v>
      </c>
      <c r="H189" s="82">
        <v>2019</v>
      </c>
      <c r="I189" s="80"/>
      <c r="J189" s="80"/>
      <c r="M189" s="86"/>
      <c r="N189" s="86"/>
      <c r="O189" s="86"/>
      <c r="P189" s="86"/>
      <c r="Q189" s="86"/>
      <c r="R189" s="86"/>
      <c r="S189" s="82"/>
      <c r="V189" s="83"/>
      <c r="W189" s="83"/>
      <c r="X189" s="83"/>
      <c r="Y189" s="83"/>
      <c r="Z189" s="83"/>
      <c r="AA189" s="83"/>
      <c r="AB189" s="83"/>
    </row>
    <row r="190" spans="1:28" ht="12" customHeight="1">
      <c r="A190" s="77" t="s">
        <v>291</v>
      </c>
      <c r="B190" s="84">
        <v>678557200</v>
      </c>
      <c r="C190" s="84">
        <v>678557200</v>
      </c>
      <c r="D190" s="84">
        <v>1318127100</v>
      </c>
      <c r="E190" s="88">
        <v>1996684300</v>
      </c>
      <c r="F190" s="88">
        <v>1996684300</v>
      </c>
      <c r="G190" s="84">
        <v>11980105.799999999</v>
      </c>
      <c r="H190" s="82" t="s">
        <v>352</v>
      </c>
      <c r="I190" s="80"/>
      <c r="J190" s="80"/>
      <c r="M190" s="86"/>
      <c r="N190" s="86"/>
      <c r="O190" s="86"/>
      <c r="P190" s="86"/>
      <c r="Q190" s="86"/>
      <c r="R190" s="86"/>
      <c r="S190" s="82"/>
      <c r="V190" s="83"/>
      <c r="W190" s="83"/>
      <c r="X190" s="83"/>
      <c r="Y190" s="83"/>
      <c r="Z190" s="83"/>
      <c r="AA190" s="83"/>
      <c r="AB190" s="83"/>
    </row>
    <row r="191" spans="1:28" ht="12" customHeight="1">
      <c r="A191" s="77" t="s">
        <v>126</v>
      </c>
      <c r="B191" s="84">
        <v>1047251364</v>
      </c>
      <c r="C191" s="84">
        <v>1045551536</v>
      </c>
      <c r="D191" s="84">
        <v>2144397125</v>
      </c>
      <c r="E191" s="88">
        <v>3191648489</v>
      </c>
      <c r="F191" s="88">
        <v>3189948661</v>
      </c>
      <c r="G191" s="84">
        <v>29666522.5473</v>
      </c>
      <c r="H191" s="82">
        <v>2019</v>
      </c>
      <c r="I191" s="80"/>
      <c r="J191" s="80"/>
      <c r="M191" s="86"/>
      <c r="N191" s="86"/>
      <c r="O191" s="86"/>
      <c r="P191" s="86"/>
      <c r="Q191" s="86"/>
      <c r="R191" s="86"/>
      <c r="S191" s="82"/>
      <c r="V191" s="83"/>
      <c r="W191" s="83"/>
      <c r="X191" s="83"/>
      <c r="Y191" s="83"/>
      <c r="Z191" s="83"/>
      <c r="AA191" s="83"/>
      <c r="AB191" s="83"/>
    </row>
    <row r="192" spans="1:28">
      <c r="I192" s="80"/>
      <c r="J192" s="80"/>
    </row>
    <row r="193" spans="1:19" s="91" customFormat="1" ht="12.75" customHeight="1">
      <c r="A193" s="135" t="s">
        <v>12</v>
      </c>
      <c r="B193" s="99">
        <f t="shared" ref="B193:G193" si="1">SUM(B142:B164,B171:B191)</f>
        <v>98290338560</v>
      </c>
      <c r="C193" s="99">
        <f t="shared" si="1"/>
        <v>97213583803</v>
      </c>
      <c r="D193" s="99">
        <f t="shared" si="1"/>
        <v>189998190846</v>
      </c>
      <c r="E193" s="99">
        <f t="shared" si="1"/>
        <v>288288529406</v>
      </c>
      <c r="F193" s="99">
        <f t="shared" si="1"/>
        <v>287211774649</v>
      </c>
      <c r="G193" s="99">
        <f t="shared" si="1"/>
        <v>3202599798.3828998</v>
      </c>
      <c r="H193" s="126"/>
      <c r="M193" s="93"/>
      <c r="N193" s="93"/>
      <c r="O193" s="93"/>
      <c r="P193" s="93"/>
      <c r="Q193" s="93"/>
      <c r="R193" s="93"/>
    </row>
    <row r="194" spans="1:19" s="91" customFormat="1" ht="12.75" customHeight="1">
      <c r="A194" s="135" t="s">
        <v>7</v>
      </c>
      <c r="B194" s="99">
        <f t="shared" ref="B194:G194" si="2">B136</f>
        <v>323259486973</v>
      </c>
      <c r="C194" s="99">
        <f t="shared" si="2"/>
        <v>298221486450</v>
      </c>
      <c r="D194" s="99">
        <f t="shared" si="2"/>
        <v>587016530456</v>
      </c>
      <c r="E194" s="99">
        <f t="shared" si="2"/>
        <v>910276017429</v>
      </c>
      <c r="F194" s="99">
        <f t="shared" si="2"/>
        <v>885238016906</v>
      </c>
      <c r="G194" s="99">
        <f t="shared" si="2"/>
        <v>8451984600.3172655</v>
      </c>
      <c r="H194" s="126"/>
      <c r="M194" s="93"/>
      <c r="N194" s="93"/>
      <c r="O194" s="93"/>
      <c r="P194" s="93"/>
      <c r="Q194" s="93"/>
      <c r="R194" s="93"/>
    </row>
    <row r="195" spans="1:19">
      <c r="A195" s="136"/>
      <c r="B195" s="137"/>
      <c r="C195" s="137"/>
      <c r="D195" s="137"/>
      <c r="E195" s="137"/>
      <c r="F195" s="137"/>
      <c r="G195" s="137"/>
      <c r="H195" s="128"/>
      <c r="M195" s="78"/>
      <c r="N195" s="78"/>
      <c r="O195" s="78"/>
      <c r="P195" s="78"/>
      <c r="Q195" s="78"/>
      <c r="R195" s="78"/>
    </row>
    <row r="196" spans="1:19" s="91" customFormat="1" ht="12.75" customHeight="1">
      <c r="A196" s="135" t="s">
        <v>13</v>
      </c>
      <c r="B196" s="99">
        <f t="shared" ref="B196:G196" si="3">B193+B194</f>
        <v>421549825533</v>
      </c>
      <c r="C196" s="99">
        <f t="shared" si="3"/>
        <v>395435070253</v>
      </c>
      <c r="D196" s="99">
        <f>D193+D194</f>
        <v>777014721302</v>
      </c>
      <c r="E196" s="99">
        <f t="shared" si="3"/>
        <v>1198564546835</v>
      </c>
      <c r="F196" s="99">
        <f t="shared" si="3"/>
        <v>1172449791555</v>
      </c>
      <c r="G196" s="99">
        <f t="shared" si="3"/>
        <v>11654584398.700165</v>
      </c>
      <c r="H196" s="126"/>
      <c r="M196" s="93"/>
      <c r="N196" s="93"/>
      <c r="O196" s="93"/>
      <c r="P196" s="93"/>
      <c r="Q196" s="93"/>
      <c r="R196" s="93"/>
    </row>
    <row r="197" spans="1:19">
      <c r="A197" s="94"/>
      <c r="B197" s="138"/>
      <c r="C197" s="138"/>
      <c r="D197" s="138"/>
      <c r="E197" s="138"/>
      <c r="F197" s="138"/>
      <c r="G197" s="138"/>
      <c r="H197" s="129"/>
    </row>
    <row r="198" spans="1:19">
      <c r="A198" s="77" t="s">
        <v>0</v>
      </c>
      <c r="B198" s="139"/>
      <c r="C198" s="139"/>
      <c r="D198" s="139"/>
      <c r="E198" s="139"/>
      <c r="F198" s="139"/>
      <c r="G198" s="139"/>
      <c r="H198" s="129"/>
      <c r="L198" s="320"/>
      <c r="M198" s="320"/>
      <c r="N198" s="320"/>
      <c r="O198" s="320"/>
      <c r="P198" s="320"/>
      <c r="Q198" s="320"/>
      <c r="R198" s="320"/>
      <c r="S198" s="320"/>
    </row>
    <row r="199" spans="1:19">
      <c r="A199" s="320" t="s">
        <v>292</v>
      </c>
      <c r="B199" s="320"/>
      <c r="C199" s="320"/>
      <c r="D199" s="320"/>
      <c r="E199" s="320"/>
      <c r="F199" s="320"/>
      <c r="G199" s="320"/>
      <c r="H199" s="320"/>
      <c r="L199" s="320"/>
      <c r="M199" s="320"/>
      <c r="N199" s="320"/>
      <c r="O199" s="320"/>
      <c r="P199" s="320"/>
      <c r="Q199" s="320"/>
      <c r="R199" s="320"/>
      <c r="S199" s="320"/>
    </row>
    <row r="200" spans="1:19">
      <c r="A200" s="320" t="s">
        <v>293</v>
      </c>
      <c r="B200" s="320"/>
      <c r="C200" s="320"/>
      <c r="D200" s="320"/>
      <c r="E200" s="320"/>
      <c r="F200" s="320"/>
      <c r="G200" s="320"/>
      <c r="H200" s="320"/>
      <c r="L200" s="320"/>
      <c r="M200" s="320"/>
      <c r="N200" s="320"/>
      <c r="O200" s="320"/>
      <c r="P200" s="320"/>
      <c r="Q200" s="320"/>
      <c r="R200" s="320"/>
      <c r="S200" s="320"/>
    </row>
    <row r="201" spans="1:19">
      <c r="A201" s="320" t="s">
        <v>294</v>
      </c>
      <c r="B201" s="320"/>
      <c r="C201" s="320"/>
      <c r="D201" s="320"/>
      <c r="E201" s="320"/>
      <c r="F201" s="320"/>
      <c r="G201" s="320"/>
      <c r="H201" s="320"/>
      <c r="L201" s="320"/>
      <c r="M201" s="320"/>
      <c r="N201" s="320"/>
      <c r="O201" s="320"/>
      <c r="P201" s="320"/>
      <c r="Q201" s="320"/>
      <c r="R201" s="320"/>
      <c r="S201" s="320"/>
    </row>
    <row r="202" spans="1:19">
      <c r="A202" s="320" t="s">
        <v>295</v>
      </c>
      <c r="B202" s="320"/>
      <c r="C202" s="320"/>
      <c r="D202" s="320"/>
      <c r="E202" s="320"/>
      <c r="F202" s="320"/>
      <c r="G202" s="320"/>
      <c r="H202" s="320"/>
    </row>
    <row r="203" spans="1:19">
      <c r="A203" s="94" t="s">
        <v>296</v>
      </c>
    </row>
    <row r="204" spans="1:19">
      <c r="A204" s="94" t="s">
        <v>297</v>
      </c>
    </row>
    <row r="205" spans="1:19" ht="12">
      <c r="A205" s="141" t="s">
        <v>351</v>
      </c>
      <c r="B205" s="100"/>
      <c r="C205" s="100"/>
      <c r="D205" s="100"/>
      <c r="E205" s="100"/>
      <c r="F205" s="100"/>
      <c r="G205" s="100"/>
      <c r="L205" s="89"/>
    </row>
    <row r="206" spans="1:19">
      <c r="A206" s="100"/>
      <c r="B206" s="100"/>
      <c r="C206" s="100"/>
      <c r="D206" s="100"/>
      <c r="E206" s="100"/>
      <c r="F206" s="100"/>
      <c r="G206" s="100"/>
    </row>
    <row r="207" spans="1:19">
      <c r="A207" s="100"/>
      <c r="B207" s="122">
        <v>421298038880</v>
      </c>
      <c r="C207" s="122">
        <v>394845999139</v>
      </c>
      <c r="D207" s="122">
        <v>776184648449</v>
      </c>
      <c r="E207" s="122">
        <v>1197482687329</v>
      </c>
      <c r="F207" s="122">
        <v>1171030647588</v>
      </c>
      <c r="G207" s="122">
        <v>11259611998.497469</v>
      </c>
    </row>
    <row r="208" spans="1:19">
      <c r="B208" s="140">
        <f>B196-B207</f>
        <v>251786653</v>
      </c>
      <c r="C208" s="140">
        <f t="shared" ref="C208:G208" si="4">C196-C207</f>
        <v>589071114</v>
      </c>
      <c r="D208" s="140">
        <f t="shared" si="4"/>
        <v>830072853</v>
      </c>
      <c r="E208" s="140">
        <f t="shared" si="4"/>
        <v>1081859506</v>
      </c>
      <c r="F208" s="140">
        <f t="shared" si="4"/>
        <v>1419143967</v>
      </c>
      <c r="G208" s="140">
        <f t="shared" si="4"/>
        <v>394972400.20269585</v>
      </c>
    </row>
    <row r="209" spans="2:7">
      <c r="B209" s="101"/>
      <c r="C209" s="101"/>
      <c r="D209" s="101"/>
      <c r="E209" s="101"/>
      <c r="F209" s="101"/>
      <c r="G209" s="101"/>
    </row>
    <row r="210" spans="2:7">
      <c r="B210" s="101"/>
      <c r="C210" s="101"/>
      <c r="D210" s="101"/>
      <c r="E210" s="101"/>
      <c r="F210" s="101"/>
      <c r="G210" s="101"/>
    </row>
    <row r="211" spans="2:7">
      <c r="B211" s="78"/>
      <c r="C211" s="78"/>
      <c r="D211" s="78"/>
      <c r="E211" s="78"/>
      <c r="F211" s="78"/>
      <c r="G211" s="78"/>
    </row>
    <row r="212" spans="2:7">
      <c r="B212" s="78"/>
      <c r="C212" s="78"/>
      <c r="D212" s="78"/>
      <c r="E212" s="78"/>
      <c r="F212" s="78"/>
      <c r="G212" s="78"/>
    </row>
    <row r="214" spans="2:7">
      <c r="B214" s="78"/>
      <c r="C214" s="78"/>
      <c r="D214" s="78"/>
      <c r="E214" s="78"/>
      <c r="F214" s="78"/>
      <c r="G214" s="78"/>
    </row>
  </sheetData>
  <mergeCells count="19">
    <mergeCell ref="A202:H202"/>
    <mergeCell ref="A199:H199"/>
    <mergeCell ref="L199:S199"/>
    <mergeCell ref="A200:H200"/>
    <mergeCell ref="L200:S200"/>
    <mergeCell ref="A201:H201"/>
    <mergeCell ref="L201:S201"/>
    <mergeCell ref="L198:S198"/>
    <mergeCell ref="A2:H2"/>
    <mergeCell ref="L2:S2"/>
    <mergeCell ref="A43:H43"/>
    <mergeCell ref="L55:S55"/>
    <mergeCell ref="L57:S57"/>
    <mergeCell ref="M77:R77"/>
    <mergeCell ref="A84:H84"/>
    <mergeCell ref="L108:S108"/>
    <mergeCell ref="L110:S110"/>
    <mergeCell ref="A125:H125"/>
    <mergeCell ref="A166:H166"/>
  </mergeCells>
  <printOptions horizontalCentered="1"/>
  <pageMargins left="0.25" right="0.25" top="0.7" bottom="1.18" header="0.25" footer="0.4"/>
  <pageSetup fitToHeight="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7030A0"/>
  </sheetPr>
  <dimension ref="A1:H218"/>
  <sheetViews>
    <sheetView zoomScale="90" zoomScaleNormal="90" workbookViewId="0">
      <selection activeCell="N59" sqref="N59"/>
    </sheetView>
  </sheetViews>
  <sheetFormatPr defaultColWidth="8.77734375" defaultRowHeight="11.4"/>
  <cols>
    <col min="1" max="1" width="16.77734375" style="206" customWidth="1"/>
    <col min="2" max="2" width="17" style="206" bestFit="1" customWidth="1"/>
    <col min="3" max="3" width="16.21875" style="206" bestFit="1" customWidth="1"/>
    <col min="4" max="4" width="15.21875" style="206" bestFit="1" customWidth="1"/>
    <col min="5" max="5" width="16.21875" style="206" bestFit="1" customWidth="1"/>
    <col min="6" max="6" width="16.77734375" style="206" customWidth="1"/>
    <col min="7" max="7" width="12.77734375" style="206" bestFit="1" customWidth="1"/>
    <col min="8" max="8" width="14.44140625" style="206" bestFit="1" customWidth="1"/>
    <col min="9" max="16384" width="8.77734375" style="187"/>
  </cols>
  <sheetData>
    <row r="1" spans="1:8" s="195" customFormat="1" ht="13.8">
      <c r="A1" s="205" t="s">
        <v>298</v>
      </c>
      <c r="B1" s="217"/>
      <c r="C1" s="217"/>
      <c r="D1" s="217"/>
      <c r="E1" s="217"/>
      <c r="F1" s="217"/>
      <c r="G1" s="217"/>
      <c r="H1" s="217"/>
    </row>
    <row r="2" spans="1:8" s="197" customFormat="1" ht="13.2">
      <c r="A2" s="325" t="s">
        <v>349</v>
      </c>
      <c r="B2" s="325"/>
      <c r="C2" s="325"/>
      <c r="D2" s="325"/>
      <c r="E2" s="325"/>
      <c r="F2" s="325"/>
      <c r="G2" s="325"/>
      <c r="H2" s="325"/>
    </row>
    <row r="3" spans="1:8" s="195" customFormat="1" ht="12.6" thickBot="1">
      <c r="A3" s="207"/>
      <c r="B3" s="207"/>
      <c r="C3" s="207"/>
      <c r="D3" s="207"/>
      <c r="E3" s="207"/>
      <c r="F3" s="207"/>
      <c r="G3" s="207"/>
      <c r="H3" s="207"/>
    </row>
    <row r="4" spans="1:8" ht="14.25" customHeight="1">
      <c r="A4" s="218"/>
      <c r="B4" s="218"/>
      <c r="C4" s="218"/>
      <c r="D4" s="218"/>
      <c r="E4" s="218"/>
      <c r="F4" s="218" t="s">
        <v>281</v>
      </c>
      <c r="G4" s="218"/>
      <c r="H4" s="218" t="s">
        <v>299</v>
      </c>
    </row>
    <row r="5" spans="1:8" ht="12.75" customHeight="1">
      <c r="A5" s="212"/>
      <c r="B5" s="212" t="s">
        <v>300</v>
      </c>
      <c r="C5" s="326" t="s">
        <v>301</v>
      </c>
      <c r="D5" s="326"/>
      <c r="E5" s="326"/>
      <c r="F5" s="212" t="s">
        <v>302</v>
      </c>
      <c r="G5" s="212" t="s">
        <v>303</v>
      </c>
      <c r="H5" s="212" t="s">
        <v>304</v>
      </c>
    </row>
    <row r="6" spans="1:8" ht="12">
      <c r="A6" s="208" t="s">
        <v>6</v>
      </c>
      <c r="B6" s="208" t="s">
        <v>305</v>
      </c>
      <c r="C6" s="208" t="s">
        <v>306</v>
      </c>
      <c r="D6" s="208" t="s">
        <v>307</v>
      </c>
      <c r="E6" s="208" t="s">
        <v>308</v>
      </c>
      <c r="F6" s="208" t="s">
        <v>309</v>
      </c>
      <c r="G6" s="208" t="s">
        <v>281</v>
      </c>
      <c r="H6" s="208" t="s">
        <v>133</v>
      </c>
    </row>
    <row r="7" spans="1:8" ht="6.75" customHeight="1">
      <c r="A7" s="212"/>
      <c r="B7" s="212"/>
      <c r="C7" s="212"/>
      <c r="D7" s="212"/>
      <c r="E7" s="212"/>
      <c r="F7" s="212"/>
      <c r="G7" s="212"/>
      <c r="H7" s="212"/>
    </row>
    <row r="8" spans="1:8" ht="11.25" customHeight="1">
      <c r="A8" s="206" t="s">
        <v>19</v>
      </c>
      <c r="B8" s="219">
        <v>3660008300</v>
      </c>
      <c r="C8" s="201">
        <v>500195200</v>
      </c>
      <c r="D8" s="201">
        <v>219626700</v>
      </c>
      <c r="E8" s="219">
        <v>719821900</v>
      </c>
      <c r="F8" s="219">
        <v>4379830200</v>
      </c>
      <c r="G8" s="220">
        <v>0.16434927089182591</v>
      </c>
      <c r="H8" s="201">
        <v>4390913.59</v>
      </c>
    </row>
    <row r="9" spans="1:8" ht="11.25" customHeight="1">
      <c r="A9" s="206" t="s">
        <v>21</v>
      </c>
      <c r="B9" s="210">
        <v>20552760100</v>
      </c>
      <c r="C9" s="209">
        <v>2988860500</v>
      </c>
      <c r="D9" s="209">
        <v>1153380200</v>
      </c>
      <c r="E9" s="210">
        <v>4142240700</v>
      </c>
      <c r="F9" s="210">
        <v>24695000800</v>
      </c>
      <c r="G9" s="220">
        <v>0.16773600185507992</v>
      </c>
      <c r="H9" s="209">
        <v>35374735.577999994</v>
      </c>
    </row>
    <row r="10" spans="1:8" ht="11.25" customHeight="1">
      <c r="A10" s="206" t="s">
        <v>23</v>
      </c>
      <c r="B10" s="210">
        <v>1121806200</v>
      </c>
      <c r="C10" s="209">
        <v>186611800</v>
      </c>
      <c r="D10" s="209">
        <v>103124800</v>
      </c>
      <c r="E10" s="210">
        <v>289736600</v>
      </c>
      <c r="F10" s="210">
        <v>1411542800</v>
      </c>
      <c r="G10" s="220">
        <v>0.20526235548791011</v>
      </c>
      <c r="H10" s="209">
        <v>2115077.1799999997</v>
      </c>
    </row>
    <row r="11" spans="1:8" ht="11.25" customHeight="1">
      <c r="A11" s="206" t="s">
        <v>25</v>
      </c>
      <c r="B11" s="210">
        <v>1292925055</v>
      </c>
      <c r="C11" s="209">
        <v>28922100</v>
      </c>
      <c r="D11" s="209">
        <v>54027300</v>
      </c>
      <c r="E11" s="210">
        <v>82949400</v>
      </c>
      <c r="F11" s="210">
        <v>1375874455</v>
      </c>
      <c r="G11" s="220">
        <v>6.028849485398724E-2</v>
      </c>
      <c r="H11" s="209">
        <v>398157.12</v>
      </c>
    </row>
    <row r="12" spans="1:8" ht="11.25" customHeight="1">
      <c r="A12" s="206" t="s">
        <v>27</v>
      </c>
      <c r="B12" s="210">
        <v>2652114000</v>
      </c>
      <c r="C12" s="209">
        <v>210553000</v>
      </c>
      <c r="D12" s="209">
        <v>348798800</v>
      </c>
      <c r="E12" s="210">
        <v>559351800</v>
      </c>
      <c r="F12" s="210">
        <v>3211465800</v>
      </c>
      <c r="G12" s="220">
        <v>0.17417336345291301</v>
      </c>
      <c r="H12" s="209">
        <v>3412045.9800000004</v>
      </c>
    </row>
    <row r="13" spans="1:8" ht="9" customHeight="1">
      <c r="B13" s="210"/>
      <c r="C13" s="209"/>
      <c r="D13" s="209"/>
      <c r="E13" s="210"/>
      <c r="F13" s="210"/>
      <c r="G13" s="220"/>
      <c r="H13" s="209"/>
    </row>
    <row r="14" spans="1:8" ht="11.25" customHeight="1">
      <c r="A14" s="206" t="s">
        <v>29</v>
      </c>
      <c r="B14" s="210">
        <v>1384557000</v>
      </c>
      <c r="C14" s="209">
        <v>139564800</v>
      </c>
      <c r="D14" s="209">
        <v>39838800</v>
      </c>
      <c r="E14" s="210">
        <v>179403600</v>
      </c>
      <c r="F14" s="210">
        <v>1563960600</v>
      </c>
      <c r="G14" s="220">
        <v>0.11471107392347352</v>
      </c>
      <c r="H14" s="209">
        <v>1166123.4000000001</v>
      </c>
    </row>
    <row r="15" spans="1:8" ht="11.25" customHeight="1">
      <c r="A15" s="206" t="s">
        <v>360</v>
      </c>
      <c r="B15" s="210">
        <v>77590138200</v>
      </c>
      <c r="C15" s="209">
        <v>7636276600</v>
      </c>
      <c r="D15" s="209">
        <v>1302834300</v>
      </c>
      <c r="E15" s="210">
        <v>8939110900</v>
      </c>
      <c r="F15" s="210">
        <v>86529249100</v>
      </c>
      <c r="G15" s="220">
        <v>0.10330739019437532</v>
      </c>
      <c r="H15" s="209">
        <v>917152.77833999996</v>
      </c>
    </row>
    <row r="16" spans="1:8" ht="11.25" customHeight="1">
      <c r="A16" s="206" t="s">
        <v>31</v>
      </c>
      <c r="B16" s="210">
        <v>8762829700</v>
      </c>
      <c r="C16" s="209">
        <v>593238100</v>
      </c>
      <c r="D16" s="209">
        <v>790652600</v>
      </c>
      <c r="E16" s="210">
        <v>1383890700</v>
      </c>
      <c r="F16" s="210">
        <v>10146720400</v>
      </c>
      <c r="G16" s="220">
        <v>0.13638798010044703</v>
      </c>
      <c r="H16" s="209">
        <v>8718511.4100000001</v>
      </c>
    </row>
    <row r="17" spans="1:8" ht="11.25" customHeight="1">
      <c r="A17" s="206" t="s">
        <v>33</v>
      </c>
      <c r="B17" s="210">
        <v>883391700</v>
      </c>
      <c r="C17" s="209">
        <v>249073800</v>
      </c>
      <c r="D17" s="209">
        <v>52096200</v>
      </c>
      <c r="E17" s="210">
        <v>301170000</v>
      </c>
      <c r="F17" s="210">
        <v>1184561700</v>
      </c>
      <c r="G17" s="220">
        <v>0.25424593754803992</v>
      </c>
      <c r="H17" s="209">
        <v>1505850</v>
      </c>
    </row>
    <row r="18" spans="1:8" ht="11.25" customHeight="1">
      <c r="A18" s="206" t="s">
        <v>285</v>
      </c>
      <c r="B18" s="210">
        <v>10252923534</v>
      </c>
      <c r="C18" s="209">
        <v>351983500</v>
      </c>
      <c r="D18" s="209">
        <v>472745600</v>
      </c>
      <c r="E18" s="210">
        <v>824729100</v>
      </c>
      <c r="F18" s="210">
        <v>11077652634</v>
      </c>
      <c r="G18" s="220">
        <v>7.4449806944542257E-2</v>
      </c>
      <c r="H18" s="209">
        <v>4123645.5</v>
      </c>
    </row>
    <row r="19" spans="1:8" ht="9" customHeight="1">
      <c r="B19" s="210"/>
      <c r="C19" s="210"/>
      <c r="D19" s="210"/>
      <c r="E19" s="210"/>
      <c r="F19" s="210"/>
      <c r="G19" s="220"/>
      <c r="H19" s="210"/>
    </row>
    <row r="20" spans="1:8" ht="11.25" customHeight="1">
      <c r="A20" s="206" t="s">
        <v>36</v>
      </c>
      <c r="B20" s="210">
        <v>609548100</v>
      </c>
      <c r="C20" s="209">
        <v>138882800</v>
      </c>
      <c r="D20" s="209">
        <v>29195300</v>
      </c>
      <c r="E20" s="210">
        <v>168078100</v>
      </c>
      <c r="F20" s="210">
        <v>777626200</v>
      </c>
      <c r="G20" s="220">
        <v>0.21614253737849881</v>
      </c>
      <c r="H20" s="209">
        <v>1008468.5999999999</v>
      </c>
    </row>
    <row r="21" spans="1:8" ht="11.25" customHeight="1">
      <c r="A21" s="206" t="s">
        <v>38</v>
      </c>
      <c r="B21" s="210">
        <v>3768484703</v>
      </c>
      <c r="C21" s="209">
        <v>203236000</v>
      </c>
      <c r="D21" s="209">
        <v>177158400</v>
      </c>
      <c r="E21" s="210">
        <v>380394400</v>
      </c>
      <c r="F21" s="210">
        <v>4148879103</v>
      </c>
      <c r="G21" s="220">
        <v>9.1686065213358911E-2</v>
      </c>
      <c r="H21" s="209">
        <v>3005115.7600000002</v>
      </c>
    </row>
    <row r="22" spans="1:8" ht="11.25" customHeight="1">
      <c r="A22" s="206" t="s">
        <v>39</v>
      </c>
      <c r="B22" s="210">
        <v>1304304560</v>
      </c>
      <c r="C22" s="209">
        <v>191567800</v>
      </c>
      <c r="D22" s="209">
        <v>44943300</v>
      </c>
      <c r="E22" s="210">
        <v>236511100</v>
      </c>
      <c r="F22" s="210">
        <v>1540815660</v>
      </c>
      <c r="G22" s="220">
        <v>0.15349733659898032</v>
      </c>
      <c r="H22" s="209">
        <v>1253508.83</v>
      </c>
    </row>
    <row r="23" spans="1:8" ht="11.25" customHeight="1">
      <c r="A23" s="206" t="s">
        <v>41</v>
      </c>
      <c r="B23" s="210">
        <v>2242165547</v>
      </c>
      <c r="C23" s="209">
        <v>423321892</v>
      </c>
      <c r="D23" s="209">
        <v>120322771</v>
      </c>
      <c r="E23" s="210">
        <v>543644663</v>
      </c>
      <c r="F23" s="210">
        <v>2785810210</v>
      </c>
      <c r="G23" s="220">
        <v>0.19514777462173205</v>
      </c>
      <c r="H23" s="209">
        <v>2120214.1857000003</v>
      </c>
    </row>
    <row r="24" spans="1:8" ht="11.25" customHeight="1">
      <c r="A24" s="206" t="s">
        <v>43</v>
      </c>
      <c r="B24" s="210">
        <v>1436922800</v>
      </c>
      <c r="C24" s="209">
        <v>229344100</v>
      </c>
      <c r="D24" s="209">
        <v>107341300</v>
      </c>
      <c r="E24" s="210">
        <v>336685400</v>
      </c>
      <c r="F24" s="210">
        <v>1773608200</v>
      </c>
      <c r="G24" s="220">
        <v>0.18983076420147357</v>
      </c>
      <c r="H24" s="209">
        <v>1851769.7000000002</v>
      </c>
    </row>
    <row r="25" spans="1:8" ht="9" customHeight="1">
      <c r="B25" s="210"/>
      <c r="C25" s="209"/>
      <c r="D25" s="209"/>
      <c r="E25" s="210"/>
      <c r="F25" s="210"/>
      <c r="G25" s="220"/>
      <c r="H25" s="209"/>
    </row>
    <row r="26" spans="1:8" ht="11.25" customHeight="1">
      <c r="A26" s="206" t="s">
        <v>44</v>
      </c>
      <c r="B26" s="210">
        <v>4388367457</v>
      </c>
      <c r="C26" s="209">
        <v>126791400</v>
      </c>
      <c r="D26" s="209">
        <v>311586600</v>
      </c>
      <c r="E26" s="210">
        <v>438378000</v>
      </c>
      <c r="F26" s="210">
        <v>4826745457</v>
      </c>
      <c r="G26" s="220">
        <v>9.0822688684409736E-2</v>
      </c>
      <c r="H26" s="209">
        <v>2279565.6</v>
      </c>
    </row>
    <row r="27" spans="1:8" ht="11.25" customHeight="1">
      <c r="A27" s="206" t="s">
        <v>46</v>
      </c>
      <c r="B27" s="210">
        <v>2855908212</v>
      </c>
      <c r="C27" s="209">
        <v>450046600</v>
      </c>
      <c r="D27" s="209">
        <v>180895100</v>
      </c>
      <c r="E27" s="210">
        <v>630941700</v>
      </c>
      <c r="F27" s="210">
        <v>3486849912</v>
      </c>
      <c r="G27" s="220">
        <v>0.18094891260693874</v>
      </c>
      <c r="H27" s="209">
        <v>5236816.1099999994</v>
      </c>
    </row>
    <row r="28" spans="1:8" ht="11.25" customHeight="1">
      <c r="A28" s="206" t="s">
        <v>48</v>
      </c>
      <c r="B28" s="210">
        <v>2349926800</v>
      </c>
      <c r="C28" s="209">
        <v>154633700</v>
      </c>
      <c r="D28" s="209">
        <v>72553000</v>
      </c>
      <c r="E28" s="210">
        <v>227186700</v>
      </c>
      <c r="F28" s="210">
        <v>2577113500</v>
      </c>
      <c r="G28" s="220">
        <v>8.8155488689186559E-2</v>
      </c>
      <c r="H28" s="209">
        <v>1578947.5649999999</v>
      </c>
    </row>
    <row r="29" spans="1:8" ht="11.25" customHeight="1">
      <c r="A29" s="206" t="s">
        <v>50</v>
      </c>
      <c r="B29" s="210">
        <v>853256680</v>
      </c>
      <c r="C29" s="209">
        <v>65163200</v>
      </c>
      <c r="D29" s="209">
        <v>16106000</v>
      </c>
      <c r="E29" s="210">
        <v>81269200</v>
      </c>
      <c r="F29" s="210">
        <v>934525880</v>
      </c>
      <c r="G29" s="220">
        <v>8.6963027711977323E-2</v>
      </c>
      <c r="H29" s="209">
        <v>617645.92000000004</v>
      </c>
    </row>
    <row r="30" spans="1:8" ht="11.25" customHeight="1">
      <c r="A30" s="206" t="s">
        <v>52</v>
      </c>
      <c r="B30" s="210">
        <v>1009959823</v>
      </c>
      <c r="C30" s="209">
        <v>29985904</v>
      </c>
      <c r="D30" s="209">
        <v>60032520</v>
      </c>
      <c r="E30" s="210">
        <v>90018424</v>
      </c>
      <c r="F30" s="210">
        <v>1099978247</v>
      </c>
      <c r="G30" s="220">
        <v>8.1836549264051039E-2</v>
      </c>
      <c r="H30" s="209">
        <v>558114.22879999992</v>
      </c>
    </row>
    <row r="31" spans="1:8" ht="9" customHeight="1">
      <c r="B31" s="210"/>
      <c r="C31" s="209"/>
      <c r="D31" s="209"/>
      <c r="E31" s="210"/>
      <c r="F31" s="210"/>
      <c r="G31" s="220"/>
      <c r="H31" s="209"/>
    </row>
    <row r="32" spans="1:8" ht="11.25" customHeight="1">
      <c r="A32" s="206" t="s">
        <v>54</v>
      </c>
      <c r="B32" s="210">
        <v>39063880200</v>
      </c>
      <c r="C32" s="209">
        <v>2457073200</v>
      </c>
      <c r="D32" s="209">
        <v>609605600</v>
      </c>
      <c r="E32" s="210">
        <v>3066678800</v>
      </c>
      <c r="F32" s="210">
        <v>42130559000</v>
      </c>
      <c r="G32" s="220">
        <v>7.2789891062209733E-2</v>
      </c>
      <c r="H32" s="209">
        <v>29133448.599999998</v>
      </c>
    </row>
    <row r="33" spans="1:8" ht="11.25" customHeight="1">
      <c r="A33" s="206" t="s">
        <v>56</v>
      </c>
      <c r="B33" s="210">
        <v>2406963400</v>
      </c>
      <c r="C33" s="209">
        <v>69034900</v>
      </c>
      <c r="D33" s="209">
        <v>118037000</v>
      </c>
      <c r="E33" s="210">
        <v>187071900</v>
      </c>
      <c r="F33" s="210">
        <v>2594035300</v>
      </c>
      <c r="G33" s="220">
        <v>7.2116173592549029E-2</v>
      </c>
      <c r="H33" s="209">
        <v>1328210.49</v>
      </c>
    </row>
    <row r="34" spans="1:8" ht="11.25" customHeight="1">
      <c r="A34" s="206" t="s">
        <v>58</v>
      </c>
      <c r="B34" s="210">
        <v>515130200</v>
      </c>
      <c r="C34" s="209">
        <v>94860100</v>
      </c>
      <c r="D34" s="209">
        <v>31898800</v>
      </c>
      <c r="E34" s="210">
        <v>126758900</v>
      </c>
      <c r="F34" s="210">
        <v>641889100</v>
      </c>
      <c r="G34" s="220">
        <v>0.19747788208274608</v>
      </c>
      <c r="H34" s="209">
        <v>747877.51</v>
      </c>
    </row>
    <row r="35" spans="1:8" ht="11.25" customHeight="1">
      <c r="A35" s="206" t="s">
        <v>60</v>
      </c>
      <c r="B35" s="210">
        <v>6119583418</v>
      </c>
      <c r="C35" s="209">
        <v>230303900</v>
      </c>
      <c r="D35" s="209">
        <v>284135000</v>
      </c>
      <c r="E35" s="210">
        <v>514438900</v>
      </c>
      <c r="F35" s="210">
        <v>6634022318</v>
      </c>
      <c r="G35" s="220">
        <v>7.7545548588852362E-2</v>
      </c>
      <c r="H35" s="209">
        <v>3189521.1799999997</v>
      </c>
    </row>
    <row r="36" spans="1:8" ht="11.25" customHeight="1">
      <c r="A36" s="206" t="s">
        <v>62</v>
      </c>
      <c r="B36" s="210">
        <v>863436935</v>
      </c>
      <c r="C36" s="209">
        <v>49799200</v>
      </c>
      <c r="D36" s="209">
        <v>75142200</v>
      </c>
      <c r="E36" s="210">
        <v>124941400</v>
      </c>
      <c r="F36" s="210">
        <v>988378335</v>
      </c>
      <c r="G36" s="220">
        <v>0.12641050048916744</v>
      </c>
      <c r="H36" s="209">
        <v>974542.92</v>
      </c>
    </row>
    <row r="37" spans="1:8" ht="9" customHeight="1">
      <c r="B37" s="210"/>
      <c r="C37" s="209"/>
      <c r="D37" s="209"/>
      <c r="E37" s="210"/>
      <c r="F37" s="210"/>
      <c r="G37" s="220"/>
      <c r="H37" s="209"/>
    </row>
    <row r="38" spans="1:8" ht="11.25" customHeight="1">
      <c r="A38" s="206" t="s">
        <v>64</v>
      </c>
      <c r="B38" s="210">
        <v>1292727200</v>
      </c>
      <c r="C38" s="209">
        <v>164745900</v>
      </c>
      <c r="D38" s="209">
        <v>47200600</v>
      </c>
      <c r="E38" s="210">
        <v>211946500</v>
      </c>
      <c r="F38" s="210">
        <v>1504673700</v>
      </c>
      <c r="G38" s="220">
        <v>0.14085877888342171</v>
      </c>
      <c r="H38" s="209">
        <v>1271679</v>
      </c>
    </row>
    <row r="39" spans="1:8" ht="11.25" customHeight="1">
      <c r="A39" s="206" t="s">
        <v>66</v>
      </c>
      <c r="B39" s="210">
        <v>2763388613</v>
      </c>
      <c r="C39" s="209">
        <v>221005600</v>
      </c>
      <c r="D39" s="209">
        <v>177018600</v>
      </c>
      <c r="E39" s="210">
        <v>398024200</v>
      </c>
      <c r="F39" s="210">
        <v>3161412813</v>
      </c>
      <c r="G39" s="220">
        <v>0.12590073601375007</v>
      </c>
      <c r="H39" s="209">
        <v>3144391.18</v>
      </c>
    </row>
    <row r="40" spans="1:8" ht="11.25" customHeight="1">
      <c r="A40" s="206" t="s">
        <v>68</v>
      </c>
      <c r="B40" s="210">
        <v>1390992000</v>
      </c>
      <c r="C40" s="209">
        <v>27043300</v>
      </c>
      <c r="D40" s="209">
        <v>71550500</v>
      </c>
      <c r="E40" s="210">
        <v>98593800</v>
      </c>
      <c r="F40" s="210">
        <v>1489585800</v>
      </c>
      <c r="G40" s="220">
        <v>6.6188735150402217E-2</v>
      </c>
      <c r="H40" s="209">
        <v>867625.44000000006</v>
      </c>
    </row>
    <row r="41" spans="1:8" ht="11.25" customHeight="1">
      <c r="A41" s="206" t="s">
        <v>70</v>
      </c>
      <c r="B41" s="210">
        <v>255352668383</v>
      </c>
      <c r="C41" s="209">
        <v>14733597260</v>
      </c>
      <c r="D41" s="209">
        <v>4215231250</v>
      </c>
      <c r="E41" s="210">
        <v>18948828510</v>
      </c>
      <c r="F41" s="210">
        <v>274301496893</v>
      </c>
      <c r="G41" s="220">
        <v>6.9080295676955755E-2</v>
      </c>
      <c r="H41" s="209">
        <v>217911527.86499998</v>
      </c>
    </row>
    <row r="42" spans="1:8" ht="11.25" customHeight="1">
      <c r="A42" s="206" t="s">
        <v>72</v>
      </c>
      <c r="B42" s="210">
        <v>13425985500</v>
      </c>
      <c r="C42" s="209">
        <v>666818800</v>
      </c>
      <c r="D42" s="209">
        <v>279986300</v>
      </c>
      <c r="E42" s="210">
        <v>946805100</v>
      </c>
      <c r="F42" s="210">
        <v>14372790600</v>
      </c>
      <c r="G42" s="220">
        <v>6.5874827397819316E-2</v>
      </c>
      <c r="H42" s="209">
        <v>9411242.6940000001</v>
      </c>
    </row>
    <row r="43" spans="1:8" ht="13.8">
      <c r="A43" s="205" t="s">
        <v>310</v>
      </c>
      <c r="B43" s="217"/>
      <c r="C43" s="217"/>
      <c r="D43" s="217"/>
      <c r="E43" s="217"/>
      <c r="F43" s="217"/>
      <c r="G43" s="217"/>
      <c r="H43" s="217"/>
    </row>
    <row r="44" spans="1:8" s="186" customFormat="1" ht="13.2">
      <c r="A44" s="325" t="s">
        <v>349</v>
      </c>
      <c r="B44" s="325"/>
      <c r="C44" s="325"/>
      <c r="D44" s="325"/>
      <c r="E44" s="325"/>
      <c r="F44" s="325"/>
      <c r="G44" s="325"/>
      <c r="H44" s="325"/>
    </row>
    <row r="45" spans="1:8" ht="7.5" customHeight="1" thickBot="1">
      <c r="A45" s="207"/>
      <c r="B45" s="207"/>
      <c r="C45" s="207"/>
      <c r="D45" s="207"/>
      <c r="E45" s="207"/>
      <c r="F45" s="207"/>
      <c r="G45" s="207"/>
      <c r="H45" s="207"/>
    </row>
    <row r="46" spans="1:8" ht="14.25" customHeight="1">
      <c r="A46" s="218"/>
      <c r="B46" s="218"/>
      <c r="C46" s="218"/>
      <c r="D46" s="218"/>
      <c r="E46" s="218"/>
      <c r="F46" s="218" t="s">
        <v>281</v>
      </c>
      <c r="G46" s="218"/>
      <c r="H46" s="218" t="s">
        <v>299</v>
      </c>
    </row>
    <row r="47" spans="1:8" ht="12.75" customHeight="1">
      <c r="A47" s="212"/>
      <c r="B47" s="212" t="s">
        <v>300</v>
      </c>
      <c r="C47" s="326" t="s">
        <v>301</v>
      </c>
      <c r="D47" s="326"/>
      <c r="E47" s="326"/>
      <c r="F47" s="212" t="s">
        <v>302</v>
      </c>
      <c r="G47" s="212" t="s">
        <v>303</v>
      </c>
      <c r="H47" s="212" t="s">
        <v>304</v>
      </c>
    </row>
    <row r="48" spans="1:8" ht="12">
      <c r="A48" s="208" t="s">
        <v>6</v>
      </c>
      <c r="B48" s="208" t="s">
        <v>305</v>
      </c>
      <c r="C48" s="208" t="s">
        <v>306</v>
      </c>
      <c r="D48" s="208" t="s">
        <v>307</v>
      </c>
      <c r="E48" s="208" t="s">
        <v>308</v>
      </c>
      <c r="F48" s="208" t="s">
        <v>309</v>
      </c>
      <c r="G48" s="208" t="s">
        <v>281</v>
      </c>
      <c r="H48" s="208" t="s">
        <v>133</v>
      </c>
    </row>
    <row r="49" spans="1:8" ht="9" customHeight="1"/>
    <row r="50" spans="1:8" ht="11.25" customHeight="1">
      <c r="A50" s="206" t="s">
        <v>74</v>
      </c>
      <c r="B50" s="219">
        <v>1791404700</v>
      </c>
      <c r="C50" s="201">
        <v>94856600</v>
      </c>
      <c r="D50" s="201">
        <v>30500900</v>
      </c>
      <c r="E50" s="219">
        <v>125357500</v>
      </c>
      <c r="F50" s="219">
        <v>1916762200</v>
      </c>
      <c r="G50" s="220">
        <v>6.5400653247439877E-2</v>
      </c>
      <c r="H50" s="201">
        <v>752145</v>
      </c>
    </row>
    <row r="51" spans="1:8" ht="11.25" customHeight="1">
      <c r="A51" s="206" t="s">
        <v>76</v>
      </c>
      <c r="B51" s="210">
        <v>2969880502</v>
      </c>
      <c r="C51" s="209">
        <v>156163600</v>
      </c>
      <c r="D51" s="209">
        <v>158906600</v>
      </c>
      <c r="E51" s="210">
        <v>315070200</v>
      </c>
      <c r="F51" s="210">
        <v>3284950702</v>
      </c>
      <c r="G51" s="220">
        <v>9.5913220191759213E-2</v>
      </c>
      <c r="H51" s="209">
        <v>2914399.35</v>
      </c>
    </row>
    <row r="52" spans="1:8" ht="11.25" customHeight="1">
      <c r="A52" s="206" t="s">
        <v>9</v>
      </c>
      <c r="B52" s="210">
        <v>7152725800</v>
      </c>
      <c r="C52" s="209">
        <v>108486200</v>
      </c>
      <c r="D52" s="209">
        <v>402424200</v>
      </c>
      <c r="E52" s="210">
        <v>510910400</v>
      </c>
      <c r="F52" s="210">
        <v>7663636200</v>
      </c>
      <c r="G52" s="220">
        <v>6.666683890866322E-2</v>
      </c>
      <c r="H52" s="209">
        <v>31165.534400000004</v>
      </c>
    </row>
    <row r="53" spans="1:8" ht="11.25" customHeight="1">
      <c r="A53" s="206" t="s">
        <v>79</v>
      </c>
      <c r="B53" s="210">
        <v>10954173175</v>
      </c>
      <c r="C53" s="209">
        <v>201482600</v>
      </c>
      <c r="D53" s="209">
        <v>963126500</v>
      </c>
      <c r="E53" s="210">
        <v>1164609100</v>
      </c>
      <c r="F53" s="210">
        <v>12118782275</v>
      </c>
      <c r="G53" s="220">
        <v>9.6099515081023268E-2</v>
      </c>
      <c r="H53" s="209">
        <v>7104115.5099999998</v>
      </c>
    </row>
    <row r="54" spans="1:8" ht="11.25" customHeight="1">
      <c r="A54" s="206" t="s">
        <v>81</v>
      </c>
      <c r="B54" s="210">
        <v>1208803700</v>
      </c>
      <c r="C54" s="209">
        <v>71976500</v>
      </c>
      <c r="D54" s="209">
        <v>72023600</v>
      </c>
      <c r="E54" s="210">
        <v>144000100</v>
      </c>
      <c r="F54" s="210">
        <v>1352803800</v>
      </c>
      <c r="G54" s="220">
        <v>0.10644566492199387</v>
      </c>
      <c r="H54" s="209">
        <v>964800.67000000016</v>
      </c>
    </row>
    <row r="55" spans="1:8" ht="9" customHeight="1">
      <c r="B55" s="210"/>
      <c r="C55" s="209"/>
      <c r="D55" s="209"/>
      <c r="E55" s="210"/>
      <c r="F55" s="210"/>
      <c r="G55" s="220"/>
      <c r="H55" s="209"/>
    </row>
    <row r="56" spans="1:8" ht="11.25" customHeight="1">
      <c r="A56" s="206" t="s">
        <v>20</v>
      </c>
      <c r="B56" s="210">
        <v>4488767686</v>
      </c>
      <c r="C56" s="209">
        <v>231336808</v>
      </c>
      <c r="D56" s="209">
        <v>161004780</v>
      </c>
      <c r="E56" s="210">
        <v>392341588</v>
      </c>
      <c r="F56" s="210">
        <v>4881109274</v>
      </c>
      <c r="G56" s="220">
        <v>8.0379595287872266E-2</v>
      </c>
      <c r="H56" s="209">
        <v>2726774.0365999998</v>
      </c>
    </row>
    <row r="57" spans="1:8" ht="11.25" customHeight="1">
      <c r="A57" s="206" t="s">
        <v>22</v>
      </c>
      <c r="B57" s="210">
        <v>5906644700</v>
      </c>
      <c r="C57" s="209">
        <v>158635400</v>
      </c>
      <c r="D57" s="209">
        <v>121415300</v>
      </c>
      <c r="E57" s="210">
        <v>280050700</v>
      </c>
      <c r="F57" s="210">
        <v>6186695400</v>
      </c>
      <c r="G57" s="220">
        <v>4.526660549669214E-2</v>
      </c>
      <c r="H57" s="209">
        <v>1484268.71</v>
      </c>
    </row>
    <row r="58" spans="1:8" ht="11.25" customHeight="1">
      <c r="A58" s="206" t="s">
        <v>24</v>
      </c>
      <c r="B58" s="210">
        <v>1668133900</v>
      </c>
      <c r="C58" s="209">
        <v>129139100</v>
      </c>
      <c r="D58" s="209">
        <v>102777300</v>
      </c>
      <c r="E58" s="210">
        <v>231916400</v>
      </c>
      <c r="F58" s="210">
        <v>1900050300</v>
      </c>
      <c r="G58" s="220">
        <v>0.12205803183210466</v>
      </c>
      <c r="H58" s="209">
        <v>1298731.8400000001</v>
      </c>
    </row>
    <row r="59" spans="1:8" ht="11.25" customHeight="1">
      <c r="A59" s="206" t="s">
        <v>26</v>
      </c>
      <c r="B59" s="210">
        <v>2314491649</v>
      </c>
      <c r="C59" s="209">
        <v>131717000</v>
      </c>
      <c r="D59" s="209">
        <v>122281900</v>
      </c>
      <c r="E59" s="210">
        <v>253998900</v>
      </c>
      <c r="F59" s="210">
        <v>2568490549</v>
      </c>
      <c r="G59" s="220">
        <v>9.8890338568265457E-2</v>
      </c>
      <c r="H59" s="209">
        <v>2082790.98</v>
      </c>
    </row>
    <row r="60" spans="1:8" ht="11.25" customHeight="1">
      <c r="A60" s="206" t="s">
        <v>28</v>
      </c>
      <c r="B60" s="210">
        <v>636966910</v>
      </c>
      <c r="C60" s="209">
        <v>161228100</v>
      </c>
      <c r="D60" s="209">
        <v>30515700</v>
      </c>
      <c r="E60" s="210">
        <v>191743800</v>
      </c>
      <c r="F60" s="210">
        <v>828710710</v>
      </c>
      <c r="G60" s="220">
        <v>0.23137603712156682</v>
      </c>
      <c r="H60" s="209">
        <v>1284683.46</v>
      </c>
    </row>
    <row r="61" spans="1:8" ht="8.25" customHeight="1">
      <c r="B61" s="206">
        <v>0</v>
      </c>
    </row>
    <row r="62" spans="1:8">
      <c r="A62" s="206" t="s">
        <v>136</v>
      </c>
      <c r="B62" s="210">
        <v>2689744036</v>
      </c>
      <c r="C62" s="209">
        <v>156625676</v>
      </c>
      <c r="D62" s="209">
        <v>259920827</v>
      </c>
      <c r="E62" s="210">
        <v>416546503</v>
      </c>
      <c r="F62" s="210">
        <v>3106290539</v>
      </c>
      <c r="G62" s="220">
        <v>0.13409772774638709</v>
      </c>
      <c r="H62" s="209">
        <v>2082732.5150000001</v>
      </c>
    </row>
    <row r="63" spans="1:8">
      <c r="A63" s="206" t="s">
        <v>30</v>
      </c>
      <c r="B63" s="210">
        <v>15841039810</v>
      </c>
      <c r="C63" s="209">
        <v>1141645401</v>
      </c>
      <c r="D63" s="209">
        <v>419159100</v>
      </c>
      <c r="E63" s="210">
        <v>1560804501</v>
      </c>
      <c r="F63" s="210">
        <v>17401844311</v>
      </c>
      <c r="G63" s="220">
        <v>8.9691901220687806E-2</v>
      </c>
      <c r="H63" s="209">
        <v>12642516.4581</v>
      </c>
    </row>
    <row r="64" spans="1:8">
      <c r="A64" s="206" t="s">
        <v>32</v>
      </c>
      <c r="B64" s="210">
        <v>40391059400</v>
      </c>
      <c r="C64" s="209">
        <v>2340973100</v>
      </c>
      <c r="D64" s="209">
        <v>1617720800</v>
      </c>
      <c r="E64" s="210">
        <v>3958693900</v>
      </c>
      <c r="F64" s="210">
        <v>44349753300</v>
      </c>
      <c r="G64" s="220">
        <v>8.9260787387514057E-2</v>
      </c>
      <c r="H64" s="209">
        <v>34440636.93</v>
      </c>
    </row>
    <row r="65" spans="1:8">
      <c r="A65" s="206" t="s">
        <v>34</v>
      </c>
      <c r="B65" s="210">
        <v>2946641700</v>
      </c>
      <c r="C65" s="209">
        <v>203216400</v>
      </c>
      <c r="D65" s="209">
        <v>376550400</v>
      </c>
      <c r="E65" s="210">
        <v>579766800</v>
      </c>
      <c r="F65" s="210">
        <v>3526408500</v>
      </c>
      <c r="G65" s="220">
        <v>0.16440715816105819</v>
      </c>
      <c r="H65" s="209">
        <v>3217705.74</v>
      </c>
    </row>
    <row r="66" spans="1:8">
      <c r="A66" s="206" t="s">
        <v>35</v>
      </c>
      <c r="B66" s="210">
        <v>674154200</v>
      </c>
      <c r="C66" s="209">
        <v>61015400</v>
      </c>
      <c r="D66" s="209">
        <v>22213400</v>
      </c>
      <c r="E66" s="210">
        <v>83228800</v>
      </c>
      <c r="F66" s="210">
        <v>757383000</v>
      </c>
      <c r="G66" s="220">
        <v>0.10988997640559664</v>
      </c>
      <c r="H66" s="209">
        <v>399498.23999999999</v>
      </c>
    </row>
    <row r="67" spans="1:8" ht="9" customHeight="1">
      <c r="B67" s="210"/>
      <c r="C67" s="209"/>
      <c r="D67" s="209"/>
      <c r="E67" s="210"/>
      <c r="F67" s="210"/>
      <c r="G67" s="220"/>
      <c r="H67" s="209"/>
    </row>
    <row r="68" spans="1:8">
      <c r="A68" s="206" t="s">
        <v>37</v>
      </c>
      <c r="B68" s="210">
        <v>5007174280</v>
      </c>
      <c r="C68" s="209">
        <v>113202600</v>
      </c>
      <c r="D68" s="209">
        <v>228685400</v>
      </c>
      <c r="E68" s="210">
        <v>341888000</v>
      </c>
      <c r="F68" s="210">
        <v>5349062280</v>
      </c>
      <c r="G68" s="220">
        <v>6.3915501840072053E-2</v>
      </c>
      <c r="H68" s="209">
        <v>2904555.83</v>
      </c>
    </row>
    <row r="69" spans="1:8">
      <c r="A69" s="206" t="s">
        <v>359</v>
      </c>
      <c r="B69" s="210">
        <v>12218758700</v>
      </c>
      <c r="C69" s="209">
        <v>594950800</v>
      </c>
      <c r="D69" s="209">
        <v>160212800</v>
      </c>
      <c r="E69" s="210">
        <v>755163600</v>
      </c>
      <c r="F69" s="210">
        <v>12973922300</v>
      </c>
      <c r="G69" s="220">
        <v>5.8206268122940739E-2</v>
      </c>
      <c r="H69" s="209">
        <v>6343374.2400000002</v>
      </c>
    </row>
    <row r="70" spans="1:8">
      <c r="A70" s="206" t="s">
        <v>40</v>
      </c>
      <c r="B70" s="210">
        <v>902427400</v>
      </c>
      <c r="C70" s="209">
        <v>25542100</v>
      </c>
      <c r="D70" s="209">
        <v>44540400</v>
      </c>
      <c r="E70" s="210">
        <v>70082500</v>
      </c>
      <c r="F70" s="210">
        <v>972509900</v>
      </c>
      <c r="G70" s="220">
        <v>7.2063533749116587E-2</v>
      </c>
      <c r="H70" s="209">
        <v>371437.25</v>
      </c>
    </row>
    <row r="71" spans="1:8">
      <c r="A71" s="206" t="s">
        <v>42</v>
      </c>
      <c r="B71" s="210">
        <v>2973689239</v>
      </c>
      <c r="C71" s="209">
        <v>1222841100</v>
      </c>
      <c r="D71" s="209">
        <v>62334300</v>
      </c>
      <c r="E71" s="210">
        <v>1285175400</v>
      </c>
      <c r="F71" s="210">
        <v>4258864639</v>
      </c>
      <c r="G71" s="220">
        <v>0.30176479154354263</v>
      </c>
      <c r="H71" s="209">
        <v>0</v>
      </c>
    </row>
    <row r="72" spans="1:8" ht="12" customHeight="1">
      <c r="A72" s="206" t="s">
        <v>172</v>
      </c>
      <c r="B72" s="210">
        <v>1409242279</v>
      </c>
      <c r="C72" s="209">
        <v>40235335</v>
      </c>
      <c r="D72" s="209">
        <v>44077188</v>
      </c>
      <c r="E72" s="210">
        <v>84312523</v>
      </c>
      <c r="F72" s="210">
        <v>1493554802</v>
      </c>
      <c r="G72" s="220">
        <v>5.645090684794303E-2</v>
      </c>
      <c r="H72" s="209">
        <v>725087.69779999997</v>
      </c>
    </row>
    <row r="73" spans="1:8" ht="8.25" customHeight="1">
      <c r="B73" s="210"/>
      <c r="C73" s="210"/>
      <c r="D73" s="209"/>
      <c r="E73" s="210"/>
      <c r="F73" s="210"/>
      <c r="G73" s="220"/>
      <c r="H73" s="210"/>
    </row>
    <row r="74" spans="1:8">
      <c r="A74" s="206" t="s">
        <v>45</v>
      </c>
      <c r="B74" s="210">
        <v>2672216300</v>
      </c>
      <c r="C74" s="209">
        <v>47581300</v>
      </c>
      <c r="D74" s="209">
        <v>77302300</v>
      </c>
      <c r="E74" s="210">
        <v>124883600</v>
      </c>
      <c r="F74" s="210">
        <v>2797099900</v>
      </c>
      <c r="G74" s="220">
        <v>4.4647529392854365E-2</v>
      </c>
      <c r="H74" s="209">
        <v>786766.67999999993</v>
      </c>
    </row>
    <row r="75" spans="1:8">
      <c r="A75" s="206" t="s">
        <v>47</v>
      </c>
      <c r="B75" s="210">
        <v>965135982</v>
      </c>
      <c r="C75" s="209">
        <v>152877078</v>
      </c>
      <c r="D75" s="209">
        <v>83224400</v>
      </c>
      <c r="E75" s="210">
        <v>236101478</v>
      </c>
      <c r="F75" s="210">
        <v>1201237460</v>
      </c>
      <c r="G75" s="220">
        <v>0.19654854752864601</v>
      </c>
      <c r="H75" s="209">
        <v>1460759.8443860002</v>
      </c>
    </row>
    <row r="76" spans="1:8">
      <c r="A76" s="206" t="s">
        <v>49</v>
      </c>
      <c r="B76" s="210">
        <v>85909281920</v>
      </c>
      <c r="C76" s="209">
        <v>5408287010</v>
      </c>
      <c r="D76" s="209">
        <v>1802929900</v>
      </c>
      <c r="E76" s="210">
        <v>7211216910</v>
      </c>
      <c r="F76" s="210">
        <v>93120498830</v>
      </c>
      <c r="G76" s="220">
        <v>7.7439629304013255E-2</v>
      </c>
      <c r="H76" s="209">
        <v>75357216.709499985</v>
      </c>
    </row>
    <row r="77" spans="1:8">
      <c r="A77" s="206" t="s">
        <v>51</v>
      </c>
      <c r="B77" s="210">
        <v>5580455500</v>
      </c>
      <c r="C77" s="209">
        <v>60982000</v>
      </c>
      <c r="D77" s="209">
        <v>128805800</v>
      </c>
      <c r="E77" s="210">
        <v>189787800</v>
      </c>
      <c r="F77" s="210">
        <v>5770243300</v>
      </c>
      <c r="G77" s="220">
        <v>3.2890779492781526E-2</v>
      </c>
      <c r="H77" s="209">
        <v>1366472.16</v>
      </c>
    </row>
    <row r="78" spans="1:8">
      <c r="A78" s="206" t="s">
        <v>53</v>
      </c>
      <c r="B78" s="210">
        <v>926502400</v>
      </c>
      <c r="C78" s="209">
        <v>45008600</v>
      </c>
      <c r="D78" s="209">
        <v>54053100</v>
      </c>
      <c r="E78" s="210">
        <v>99061700</v>
      </c>
      <c r="F78" s="210">
        <v>1025564100</v>
      </c>
      <c r="G78" s="220">
        <v>9.6592402171643874E-2</v>
      </c>
      <c r="H78" s="209">
        <v>376434.45999999996</v>
      </c>
    </row>
    <row r="79" spans="1:8" ht="9" customHeight="1">
      <c r="B79" s="210"/>
      <c r="C79" s="209"/>
      <c r="D79" s="209"/>
      <c r="E79" s="210"/>
      <c r="F79" s="210"/>
      <c r="G79" s="220"/>
      <c r="H79" s="209"/>
    </row>
    <row r="80" spans="1:8">
      <c r="A80" s="206" t="s">
        <v>55</v>
      </c>
      <c r="B80" s="210">
        <v>2265906900</v>
      </c>
      <c r="C80" s="209">
        <v>107088900</v>
      </c>
      <c r="D80" s="209">
        <v>231156000</v>
      </c>
      <c r="E80" s="210">
        <v>338244900</v>
      </c>
      <c r="F80" s="210">
        <v>2604151800</v>
      </c>
      <c r="G80" s="220">
        <v>0.12988678309766735</v>
      </c>
      <c r="H80" s="209">
        <v>2367714.2999999998</v>
      </c>
    </row>
    <row r="81" spans="1:8">
      <c r="A81" s="206" t="s">
        <v>57</v>
      </c>
      <c r="B81" s="210">
        <v>1629386500</v>
      </c>
      <c r="C81" s="209">
        <v>14025800</v>
      </c>
      <c r="D81" s="209">
        <v>57689500</v>
      </c>
      <c r="E81" s="210">
        <v>71715300</v>
      </c>
      <c r="F81" s="210">
        <v>1701101800</v>
      </c>
      <c r="G81" s="220">
        <v>4.2158147149100662E-2</v>
      </c>
      <c r="H81" s="209">
        <v>462563.68500000006</v>
      </c>
    </row>
    <row r="82" spans="1:8">
      <c r="A82" s="206" t="s">
        <v>59</v>
      </c>
      <c r="B82" s="210">
        <v>4533434600</v>
      </c>
      <c r="C82" s="209">
        <v>229717200</v>
      </c>
      <c r="D82" s="209">
        <v>237281200</v>
      </c>
      <c r="E82" s="210">
        <v>466998400</v>
      </c>
      <c r="F82" s="210">
        <v>5000433000</v>
      </c>
      <c r="G82" s="220">
        <v>9.3391592288107853E-2</v>
      </c>
      <c r="H82" s="209">
        <v>1961393.2799999998</v>
      </c>
    </row>
    <row r="83" spans="1:8">
      <c r="A83" s="206" t="s">
        <v>61</v>
      </c>
      <c r="B83" s="210">
        <v>2273920800</v>
      </c>
      <c r="C83" s="209">
        <v>33591500</v>
      </c>
      <c r="D83" s="209">
        <v>78131200</v>
      </c>
      <c r="E83" s="210">
        <v>111722700</v>
      </c>
      <c r="F83" s="210">
        <v>2385643500</v>
      </c>
      <c r="G83" s="220">
        <v>4.6831263765939879E-2</v>
      </c>
      <c r="H83" s="209">
        <v>692680.74</v>
      </c>
    </row>
    <row r="84" spans="1:8">
      <c r="A84" s="206" t="s">
        <v>63</v>
      </c>
      <c r="B84" s="210">
        <v>8658132300</v>
      </c>
      <c r="C84" s="209">
        <v>888034700</v>
      </c>
      <c r="D84" s="209">
        <v>3099854900</v>
      </c>
      <c r="E84" s="210">
        <v>3987889600</v>
      </c>
      <c r="F84" s="210">
        <v>12646021900</v>
      </c>
      <c r="G84" s="220">
        <v>0.31534735836571659</v>
      </c>
      <c r="H84" s="209">
        <v>35492217.439999998</v>
      </c>
    </row>
    <row r="85" spans="1:8" ht="13.8">
      <c r="A85" s="205" t="s">
        <v>310</v>
      </c>
      <c r="B85" s="217"/>
      <c r="C85" s="217"/>
      <c r="D85" s="217"/>
      <c r="E85" s="217"/>
      <c r="F85" s="217"/>
      <c r="G85" s="217"/>
      <c r="H85" s="217"/>
    </row>
    <row r="86" spans="1:8" ht="13.2">
      <c r="A86" s="325" t="s">
        <v>349</v>
      </c>
      <c r="B86" s="325"/>
      <c r="C86" s="325"/>
      <c r="D86" s="325"/>
      <c r="E86" s="325"/>
      <c r="F86" s="325"/>
      <c r="G86" s="325"/>
      <c r="H86" s="325"/>
    </row>
    <row r="87" spans="1:8" ht="8.25" customHeight="1" thickBot="1">
      <c r="A87" s="207"/>
      <c r="B87" s="207"/>
      <c r="C87" s="207"/>
      <c r="D87" s="207"/>
      <c r="E87" s="207"/>
      <c r="F87" s="207"/>
      <c r="G87" s="207"/>
      <c r="H87" s="207"/>
    </row>
    <row r="88" spans="1:8" ht="13.5" customHeight="1">
      <c r="A88" s="218"/>
      <c r="B88" s="218"/>
      <c r="C88" s="218"/>
      <c r="D88" s="218"/>
      <c r="E88" s="218"/>
      <c r="F88" s="218" t="s">
        <v>281</v>
      </c>
      <c r="G88" s="218"/>
      <c r="H88" s="218" t="s">
        <v>299</v>
      </c>
    </row>
    <row r="89" spans="1:8" ht="12">
      <c r="A89" s="212"/>
      <c r="B89" s="212" t="s">
        <v>300</v>
      </c>
      <c r="C89" s="326" t="s">
        <v>301</v>
      </c>
      <c r="D89" s="326"/>
      <c r="E89" s="326"/>
      <c r="F89" s="212" t="s">
        <v>302</v>
      </c>
      <c r="G89" s="212" t="s">
        <v>303</v>
      </c>
      <c r="H89" s="212" t="s">
        <v>304</v>
      </c>
    </row>
    <row r="90" spans="1:8" ht="12">
      <c r="A90" s="208" t="s">
        <v>6</v>
      </c>
      <c r="B90" s="208" t="s">
        <v>305</v>
      </c>
      <c r="C90" s="208" t="s">
        <v>306</v>
      </c>
      <c r="D90" s="208" t="s">
        <v>307</v>
      </c>
      <c r="E90" s="208" t="s">
        <v>308</v>
      </c>
      <c r="F90" s="208" t="s">
        <v>309</v>
      </c>
      <c r="G90" s="208" t="s">
        <v>281</v>
      </c>
      <c r="H90" s="208" t="s">
        <v>133</v>
      </c>
    </row>
    <row r="91" spans="1:8" ht="9" customHeight="1">
      <c r="B91" s="210"/>
      <c r="C91" s="210"/>
      <c r="D91" s="209"/>
      <c r="E91" s="210"/>
      <c r="F91" s="210"/>
      <c r="G91" s="220"/>
      <c r="H91" s="210"/>
    </row>
    <row r="92" spans="1:8">
      <c r="A92" s="206" t="s">
        <v>65</v>
      </c>
      <c r="B92" s="219">
        <v>2985743250</v>
      </c>
      <c r="C92" s="201">
        <v>89946900</v>
      </c>
      <c r="D92" s="201">
        <v>95005200</v>
      </c>
      <c r="E92" s="219">
        <v>184952100</v>
      </c>
      <c r="F92" s="219">
        <v>3170695350</v>
      </c>
      <c r="G92" s="220">
        <v>5.8331715785939507E-2</v>
      </c>
      <c r="H92" s="201">
        <v>1331655.1200000001</v>
      </c>
    </row>
    <row r="93" spans="1:8">
      <c r="A93" s="206" t="s">
        <v>67</v>
      </c>
      <c r="B93" s="210">
        <v>3100118703</v>
      </c>
      <c r="C93" s="209">
        <v>291717062</v>
      </c>
      <c r="D93" s="209">
        <v>160646500</v>
      </c>
      <c r="E93" s="210">
        <v>452363562</v>
      </c>
      <c r="F93" s="210">
        <v>3552482265</v>
      </c>
      <c r="G93" s="220">
        <v>0.12733731747426472</v>
      </c>
      <c r="H93" s="209">
        <v>3709381.2083999999</v>
      </c>
    </row>
    <row r="94" spans="1:8">
      <c r="A94" s="206" t="s">
        <v>69</v>
      </c>
      <c r="B94" s="210">
        <v>1999101400</v>
      </c>
      <c r="C94" s="209">
        <v>180554800</v>
      </c>
      <c r="D94" s="209">
        <v>352741400</v>
      </c>
      <c r="E94" s="210">
        <v>533296200</v>
      </c>
      <c r="F94" s="210">
        <v>2532397600</v>
      </c>
      <c r="G94" s="220">
        <v>0.21058944298478249</v>
      </c>
      <c r="H94" s="209">
        <v>4426358.459999999</v>
      </c>
    </row>
    <row r="95" spans="1:8">
      <c r="A95" s="206" t="s">
        <v>71</v>
      </c>
      <c r="B95" s="210">
        <v>3047609200</v>
      </c>
      <c r="C95" s="209">
        <v>14658100</v>
      </c>
      <c r="D95" s="209">
        <v>82189900</v>
      </c>
      <c r="E95" s="210">
        <v>96848000</v>
      </c>
      <c r="F95" s="210">
        <v>3144457200</v>
      </c>
      <c r="G95" s="220">
        <v>3.0799592374798422E-2</v>
      </c>
      <c r="H95" s="209">
        <v>571403.19999999995</v>
      </c>
    </row>
    <row r="96" spans="1:8">
      <c r="A96" s="206" t="s">
        <v>73</v>
      </c>
      <c r="B96" s="210">
        <v>977114191</v>
      </c>
      <c r="C96" s="209">
        <v>157744496</v>
      </c>
      <c r="D96" s="209">
        <v>80086632</v>
      </c>
      <c r="E96" s="210">
        <v>237831128</v>
      </c>
      <c r="F96" s="210">
        <v>1214945319</v>
      </c>
      <c r="G96" s="220">
        <v>0.19575459428557213</v>
      </c>
      <c r="H96" s="209">
        <v>1141589.3600000001</v>
      </c>
    </row>
    <row r="97" spans="1:8" ht="9" customHeight="1">
      <c r="B97" s="210"/>
      <c r="C97" s="209"/>
      <c r="D97" s="209"/>
      <c r="E97" s="210"/>
      <c r="F97" s="210"/>
      <c r="G97" s="220"/>
      <c r="H97" s="209"/>
    </row>
    <row r="98" spans="1:8">
      <c r="A98" s="206" t="s">
        <v>75</v>
      </c>
      <c r="B98" s="210">
        <v>4173536200</v>
      </c>
      <c r="C98" s="209">
        <v>300602600</v>
      </c>
      <c r="D98" s="209">
        <v>100109800</v>
      </c>
      <c r="E98" s="210">
        <v>400712400</v>
      </c>
      <c r="F98" s="210">
        <v>4574248600</v>
      </c>
      <c r="G98" s="220">
        <v>8.7601797593598207E-2</v>
      </c>
      <c r="H98" s="209">
        <v>3221727.696</v>
      </c>
    </row>
    <row r="99" spans="1:8">
      <c r="A99" s="206" t="s">
        <v>77</v>
      </c>
      <c r="B99" s="210">
        <v>2520990100</v>
      </c>
      <c r="C99" s="209">
        <v>256238400</v>
      </c>
      <c r="D99" s="209">
        <v>199185200</v>
      </c>
      <c r="E99" s="210">
        <v>455423600</v>
      </c>
      <c r="F99" s="210">
        <v>2976413700</v>
      </c>
      <c r="G99" s="220">
        <v>0.15301085329636804</v>
      </c>
      <c r="H99" s="209">
        <v>3324592.2800000003</v>
      </c>
    </row>
    <row r="100" spans="1:8">
      <c r="A100" s="206" t="s">
        <v>78</v>
      </c>
      <c r="B100" s="210">
        <v>1582512500</v>
      </c>
      <c r="C100" s="209">
        <v>47649800</v>
      </c>
      <c r="D100" s="209">
        <v>107242300</v>
      </c>
      <c r="E100" s="210">
        <v>154892100</v>
      </c>
      <c r="F100" s="210">
        <v>1737404600</v>
      </c>
      <c r="G100" s="220">
        <v>8.9151427364702496E-2</v>
      </c>
      <c r="H100" s="209">
        <v>1053266.28</v>
      </c>
    </row>
    <row r="101" spans="1:8">
      <c r="A101" s="206" t="s">
        <v>80</v>
      </c>
      <c r="B101" s="210">
        <v>4829255400</v>
      </c>
      <c r="C101" s="209">
        <v>167193700</v>
      </c>
      <c r="D101" s="209">
        <v>441036400</v>
      </c>
      <c r="E101" s="210">
        <v>608230100</v>
      </c>
      <c r="F101" s="210">
        <v>5437485500</v>
      </c>
      <c r="G101" s="220">
        <v>0.11185870748528892</v>
      </c>
      <c r="H101" s="209">
        <v>3771026.62</v>
      </c>
    </row>
    <row r="102" spans="1:8">
      <c r="A102" s="206" t="s">
        <v>82</v>
      </c>
      <c r="B102" s="210">
        <v>3854983400</v>
      </c>
      <c r="C102" s="209">
        <v>124691900</v>
      </c>
      <c r="D102" s="209">
        <v>173339300</v>
      </c>
      <c r="E102" s="210">
        <v>298031200</v>
      </c>
      <c r="F102" s="210">
        <v>4153014600</v>
      </c>
      <c r="G102" s="220">
        <v>7.176261793059914E-2</v>
      </c>
      <c r="H102" s="209">
        <v>2622674.56</v>
      </c>
    </row>
    <row r="103" spans="1:8" ht="6" customHeight="1">
      <c r="B103" s="210"/>
      <c r="C103" s="210"/>
      <c r="D103" s="209"/>
      <c r="E103" s="210"/>
      <c r="F103" s="210"/>
      <c r="G103" s="220"/>
      <c r="H103" s="210"/>
    </row>
    <row r="104" spans="1:8">
      <c r="A104" s="206" t="s">
        <v>83</v>
      </c>
      <c r="B104" s="210">
        <v>1559337150</v>
      </c>
      <c r="C104" s="209">
        <v>89522200</v>
      </c>
      <c r="D104" s="209">
        <v>339059600</v>
      </c>
      <c r="E104" s="210">
        <v>428581800</v>
      </c>
      <c r="F104" s="210">
        <v>1987918950</v>
      </c>
      <c r="G104" s="220">
        <v>0.21559319609081648</v>
      </c>
      <c r="H104" s="209">
        <v>2185767.1800000002</v>
      </c>
    </row>
    <row r="105" spans="1:8">
      <c r="A105" s="206" t="s">
        <v>85</v>
      </c>
      <c r="B105" s="210">
        <v>3001941606</v>
      </c>
      <c r="C105" s="209">
        <v>2522070700</v>
      </c>
      <c r="D105" s="209">
        <v>114317200</v>
      </c>
      <c r="E105" s="210">
        <v>2636387900</v>
      </c>
      <c r="F105" s="210">
        <v>5638329506</v>
      </c>
      <c r="G105" s="220">
        <v>0.4675831551161565</v>
      </c>
      <c r="H105" s="209">
        <v>0</v>
      </c>
    </row>
    <row r="106" spans="1:8">
      <c r="A106" s="206" t="s">
        <v>87</v>
      </c>
      <c r="B106" s="210">
        <v>62427619400</v>
      </c>
      <c r="C106" s="209">
        <v>2563110200</v>
      </c>
      <c r="D106" s="209">
        <v>1881943800</v>
      </c>
      <c r="E106" s="210">
        <v>4445054000</v>
      </c>
      <c r="F106" s="210">
        <v>66872673400</v>
      </c>
      <c r="G106" s="220">
        <v>6.6470409720452414E-2</v>
      </c>
      <c r="H106" s="209">
        <v>50006857.5</v>
      </c>
    </row>
    <row r="107" spans="1:8">
      <c r="A107" s="206" t="s">
        <v>89</v>
      </c>
      <c r="B107" s="210">
        <v>2745847155</v>
      </c>
      <c r="C107" s="209">
        <v>533537900</v>
      </c>
      <c r="D107" s="209">
        <v>94469100</v>
      </c>
      <c r="E107" s="210">
        <v>628007000</v>
      </c>
      <c r="F107" s="210">
        <v>3373854155</v>
      </c>
      <c r="G107" s="220">
        <v>0.18613934424797329</v>
      </c>
      <c r="H107" s="209">
        <v>4835653.9000000004</v>
      </c>
    </row>
    <row r="108" spans="1:8">
      <c r="A108" s="206" t="s">
        <v>91</v>
      </c>
      <c r="B108" s="210">
        <v>2168949300</v>
      </c>
      <c r="C108" s="209">
        <v>111067200</v>
      </c>
      <c r="D108" s="209">
        <v>31289500</v>
      </c>
      <c r="E108" s="210">
        <v>142356700</v>
      </c>
      <c r="F108" s="210">
        <v>2311306000</v>
      </c>
      <c r="G108" s="220">
        <v>6.159145522055496E-2</v>
      </c>
      <c r="H108" s="209">
        <v>953789.89</v>
      </c>
    </row>
    <row r="109" spans="1:8" ht="6" customHeight="1">
      <c r="B109" s="210"/>
      <c r="C109" s="209"/>
      <c r="D109" s="209"/>
      <c r="E109" s="210"/>
      <c r="F109" s="210"/>
      <c r="G109" s="220"/>
      <c r="H109" s="209"/>
    </row>
    <row r="110" spans="1:8">
      <c r="A110" s="206" t="s">
        <v>93</v>
      </c>
      <c r="B110" s="210">
        <v>881309994</v>
      </c>
      <c r="C110" s="209">
        <v>71054907</v>
      </c>
      <c r="D110" s="209">
        <v>54224012</v>
      </c>
      <c r="E110" s="210">
        <v>125278919</v>
      </c>
      <c r="F110" s="210">
        <v>1006588913</v>
      </c>
      <c r="G110" s="220">
        <v>0.12445887033130873</v>
      </c>
      <c r="H110" s="209">
        <v>876952.43299999996</v>
      </c>
    </row>
    <row r="111" spans="1:8">
      <c r="A111" s="206" t="s">
        <v>10</v>
      </c>
      <c r="B111" s="210">
        <v>8883727000</v>
      </c>
      <c r="C111" s="209">
        <v>661601500</v>
      </c>
      <c r="D111" s="209">
        <v>448570900</v>
      </c>
      <c r="E111" s="210">
        <v>1110172400</v>
      </c>
      <c r="F111" s="210">
        <v>9993899400</v>
      </c>
      <c r="G111" s="220">
        <v>0.11108500852029789</v>
      </c>
      <c r="H111" s="209">
        <v>12100879.16</v>
      </c>
    </row>
    <row r="112" spans="1:8">
      <c r="A112" s="206" t="s">
        <v>94</v>
      </c>
      <c r="B112" s="210">
        <v>3093716140</v>
      </c>
      <c r="C112" s="209">
        <v>211111000</v>
      </c>
      <c r="D112" s="209">
        <v>191861400</v>
      </c>
      <c r="E112" s="210">
        <v>402972400</v>
      </c>
      <c r="F112" s="210">
        <v>3496688540</v>
      </c>
      <c r="G112" s="220">
        <v>0.1152440074059327</v>
      </c>
      <c r="H112" s="209">
        <v>2941698.52</v>
      </c>
    </row>
    <row r="113" spans="1:8">
      <c r="A113" s="206" t="s">
        <v>95</v>
      </c>
      <c r="B113" s="210">
        <v>9123576400</v>
      </c>
      <c r="C113" s="209">
        <v>329295100</v>
      </c>
      <c r="D113" s="209">
        <v>852377900</v>
      </c>
      <c r="E113" s="210">
        <v>1181673000</v>
      </c>
      <c r="F113" s="210">
        <v>10305249400</v>
      </c>
      <c r="G113" s="220">
        <v>0.11466709384054305</v>
      </c>
      <c r="H113" s="209">
        <v>8744380.1999999993</v>
      </c>
    </row>
    <row r="114" spans="1:8">
      <c r="A114" s="206" t="s">
        <v>97</v>
      </c>
      <c r="B114" s="210">
        <v>1608993683</v>
      </c>
      <c r="C114" s="209">
        <v>129226060</v>
      </c>
      <c r="D114" s="209">
        <v>102856200</v>
      </c>
      <c r="E114" s="210">
        <v>232082260</v>
      </c>
      <c r="F114" s="210">
        <v>1841075943</v>
      </c>
      <c r="G114" s="220">
        <v>0.12605795045142251</v>
      </c>
      <c r="H114" s="209">
        <v>1462118.2380000001</v>
      </c>
    </row>
    <row r="115" spans="1:8" ht="8.25" customHeight="1"/>
    <row r="116" spans="1:8">
      <c r="A116" s="206" t="s">
        <v>99</v>
      </c>
      <c r="B116" s="209">
        <v>1233910100</v>
      </c>
      <c r="C116" s="209">
        <v>126056243</v>
      </c>
      <c r="D116" s="209">
        <v>164035800</v>
      </c>
      <c r="E116" s="209">
        <v>290092043</v>
      </c>
      <c r="F116" s="209">
        <v>1524002143</v>
      </c>
      <c r="G116" s="221">
        <v>0.19034884191760615</v>
      </c>
      <c r="H116" s="209">
        <v>2320736.344</v>
      </c>
    </row>
    <row r="117" spans="1:8">
      <c r="A117" s="206" t="s">
        <v>100</v>
      </c>
      <c r="B117" s="210">
        <v>5018358180</v>
      </c>
      <c r="C117" s="209">
        <v>602322000</v>
      </c>
      <c r="D117" s="209">
        <v>212497600</v>
      </c>
      <c r="E117" s="210">
        <v>814819600</v>
      </c>
      <c r="F117" s="210">
        <v>5833177780</v>
      </c>
      <c r="G117" s="220">
        <v>0.13968708493571749</v>
      </c>
      <c r="H117" s="209">
        <v>5214845.4400000004</v>
      </c>
    </row>
    <row r="118" spans="1:8">
      <c r="A118" s="206" t="s">
        <v>101</v>
      </c>
      <c r="B118" s="210">
        <v>1600223200</v>
      </c>
      <c r="C118" s="209">
        <v>145722500</v>
      </c>
      <c r="D118" s="209">
        <v>205974900</v>
      </c>
      <c r="E118" s="210">
        <v>351697400</v>
      </c>
      <c r="F118" s="210">
        <v>1951920600</v>
      </c>
      <c r="G118" s="220">
        <v>0.18018017741090492</v>
      </c>
      <c r="H118" s="209">
        <v>2602560.7599999998</v>
      </c>
    </row>
    <row r="119" spans="1:8">
      <c r="A119" s="206" t="s">
        <v>103</v>
      </c>
      <c r="B119" s="210">
        <v>1822303200</v>
      </c>
      <c r="C119" s="209">
        <v>163723900</v>
      </c>
      <c r="D119" s="209">
        <v>151834700</v>
      </c>
      <c r="E119" s="210">
        <v>315558600</v>
      </c>
      <c r="F119" s="210">
        <v>2137861800</v>
      </c>
      <c r="G119" s="220">
        <v>0.14760477033641745</v>
      </c>
      <c r="H119" s="209">
        <v>2824249.4699999997</v>
      </c>
    </row>
    <row r="120" spans="1:8">
      <c r="A120" s="206" t="s">
        <v>104</v>
      </c>
      <c r="B120" s="210">
        <v>15652591400</v>
      </c>
      <c r="C120" s="209">
        <v>672150500</v>
      </c>
      <c r="D120" s="209">
        <v>189589500</v>
      </c>
      <c r="E120" s="210">
        <v>861740000</v>
      </c>
      <c r="F120" s="210">
        <v>16514331400</v>
      </c>
      <c r="G120" s="220">
        <v>5.2181343532926798E-2</v>
      </c>
      <c r="H120" s="209">
        <v>7302384.7600000007</v>
      </c>
    </row>
    <row r="121" spans="1:8" ht="9" customHeight="1">
      <c r="B121" s="210"/>
      <c r="C121" s="209"/>
      <c r="D121" s="209"/>
      <c r="E121" s="210"/>
      <c r="F121" s="210"/>
      <c r="G121" s="220"/>
      <c r="H121" s="209"/>
    </row>
    <row r="122" spans="1:8">
      <c r="A122" s="206" t="s">
        <v>106</v>
      </c>
      <c r="B122" s="210">
        <v>17858571201</v>
      </c>
      <c r="C122" s="209">
        <v>886772200</v>
      </c>
      <c r="D122" s="209">
        <v>887523300</v>
      </c>
      <c r="E122" s="210">
        <v>1774295500</v>
      </c>
      <c r="F122" s="210">
        <v>19632866701</v>
      </c>
      <c r="G122" s="220">
        <v>9.037373538066279E-2</v>
      </c>
      <c r="H122" s="209">
        <v>17920384.550000001</v>
      </c>
    </row>
    <row r="123" spans="1:8">
      <c r="A123" s="206" t="s">
        <v>107</v>
      </c>
      <c r="B123" s="210">
        <v>949954600</v>
      </c>
      <c r="C123" s="209">
        <v>54567900</v>
      </c>
      <c r="D123" s="209">
        <v>62594700</v>
      </c>
      <c r="E123" s="210">
        <v>117162600</v>
      </c>
      <c r="F123" s="210">
        <v>1067117200</v>
      </c>
      <c r="G123" s="220">
        <v>0.1097935634436405</v>
      </c>
      <c r="H123" s="209">
        <v>831854.46</v>
      </c>
    </row>
    <row r="124" spans="1:8" ht="12" customHeight="1">
      <c r="A124" s="206" t="s">
        <v>108</v>
      </c>
      <c r="B124" s="210">
        <v>898802822</v>
      </c>
      <c r="C124" s="209">
        <v>215997900</v>
      </c>
      <c r="D124" s="209">
        <v>72424100</v>
      </c>
      <c r="E124" s="210">
        <v>288422000</v>
      </c>
      <c r="F124" s="210">
        <v>1187224822</v>
      </c>
      <c r="G124" s="220">
        <v>0.24293797994732291</v>
      </c>
      <c r="H124" s="209">
        <v>1672847.5999999999</v>
      </c>
    </row>
    <row r="125" spans="1:8">
      <c r="A125" s="206" t="s">
        <v>110</v>
      </c>
      <c r="B125" s="210">
        <v>2734336575</v>
      </c>
      <c r="C125" s="209">
        <v>327346200</v>
      </c>
      <c r="D125" s="209">
        <v>215642600</v>
      </c>
      <c r="E125" s="210">
        <v>542988800</v>
      </c>
      <c r="F125" s="210">
        <v>3277325375</v>
      </c>
      <c r="G125" s="220">
        <v>0.16568046741468262</v>
      </c>
      <c r="H125" s="209">
        <v>3149335.04</v>
      </c>
    </row>
    <row r="126" spans="1:8">
      <c r="A126" s="206" t="s">
        <v>112</v>
      </c>
      <c r="B126" s="210">
        <v>4979909800</v>
      </c>
      <c r="C126" s="209">
        <v>409962400</v>
      </c>
      <c r="D126" s="209">
        <v>452250100</v>
      </c>
      <c r="E126" s="210">
        <v>862212500</v>
      </c>
      <c r="F126" s="210">
        <v>5842122300</v>
      </c>
      <c r="G126" s="220">
        <v>0.14758549303221535</v>
      </c>
      <c r="H126" s="209">
        <v>5647491.875</v>
      </c>
    </row>
    <row r="127" spans="1:8" ht="13.8">
      <c r="A127" s="205" t="s">
        <v>310</v>
      </c>
      <c r="B127" s="217"/>
      <c r="C127" s="217"/>
      <c r="D127" s="217"/>
      <c r="E127" s="217"/>
      <c r="F127" s="217"/>
      <c r="G127" s="217"/>
      <c r="H127" s="217"/>
    </row>
    <row r="128" spans="1:8" ht="13.2">
      <c r="A128" s="325" t="s">
        <v>349</v>
      </c>
      <c r="B128" s="325"/>
      <c r="C128" s="325"/>
      <c r="D128" s="325"/>
      <c r="E128" s="325"/>
      <c r="F128" s="325"/>
      <c r="G128" s="325"/>
      <c r="H128" s="325"/>
    </row>
    <row r="129" spans="1:8" ht="8.25" customHeight="1" thickBot="1">
      <c r="A129" s="207"/>
      <c r="B129" s="207"/>
      <c r="C129" s="207"/>
      <c r="D129" s="207"/>
      <c r="E129" s="207"/>
      <c r="F129" s="207"/>
      <c r="G129" s="207"/>
      <c r="H129" s="207"/>
    </row>
    <row r="130" spans="1:8" ht="12" customHeight="1">
      <c r="A130" s="218"/>
      <c r="B130" s="218"/>
      <c r="C130" s="218"/>
      <c r="D130" s="218"/>
      <c r="E130" s="218"/>
      <c r="F130" s="218" t="s">
        <v>281</v>
      </c>
      <c r="G130" s="218"/>
      <c r="H130" s="218" t="s">
        <v>299</v>
      </c>
    </row>
    <row r="131" spans="1:8" ht="12">
      <c r="A131" s="212"/>
      <c r="B131" s="212" t="s">
        <v>300</v>
      </c>
      <c r="C131" s="326" t="s">
        <v>301</v>
      </c>
      <c r="D131" s="326"/>
      <c r="E131" s="326"/>
      <c r="F131" s="212" t="s">
        <v>302</v>
      </c>
      <c r="G131" s="212" t="s">
        <v>303</v>
      </c>
      <c r="H131" s="212" t="s">
        <v>304</v>
      </c>
    </row>
    <row r="132" spans="1:8" ht="12">
      <c r="A132" s="208" t="s">
        <v>6</v>
      </c>
      <c r="B132" s="208" t="s">
        <v>305</v>
      </c>
      <c r="C132" s="208" t="s">
        <v>306</v>
      </c>
      <c r="D132" s="208" t="s">
        <v>307</v>
      </c>
      <c r="E132" s="208" t="s">
        <v>308</v>
      </c>
      <c r="F132" s="208" t="s">
        <v>309</v>
      </c>
      <c r="G132" s="208" t="s">
        <v>281</v>
      </c>
      <c r="H132" s="208" t="s">
        <v>133</v>
      </c>
    </row>
    <row r="133" spans="1:8" ht="9" customHeight="1">
      <c r="B133" s="210"/>
      <c r="C133" s="209"/>
      <c r="D133" s="209"/>
      <c r="E133" s="210"/>
      <c r="F133" s="210"/>
      <c r="G133" s="220"/>
      <c r="H133" s="209"/>
    </row>
    <row r="134" spans="1:8">
      <c r="A134" s="206" t="s">
        <v>114</v>
      </c>
      <c r="B134" s="219">
        <v>4835927501</v>
      </c>
      <c r="C134" s="201">
        <v>272865000</v>
      </c>
      <c r="D134" s="201">
        <v>513802300</v>
      </c>
      <c r="E134" s="219">
        <v>786667300</v>
      </c>
      <c r="F134" s="219">
        <v>5622594801</v>
      </c>
      <c r="G134" s="220">
        <v>0.13991178945708274</v>
      </c>
      <c r="H134" s="201">
        <v>4956003.99</v>
      </c>
    </row>
    <row r="135" spans="1:8">
      <c r="A135" s="206" t="s">
        <v>115</v>
      </c>
      <c r="B135" s="210">
        <v>2647085400</v>
      </c>
      <c r="C135" s="209">
        <v>67034800</v>
      </c>
      <c r="D135" s="209">
        <v>67902300</v>
      </c>
      <c r="E135" s="210">
        <v>134937100</v>
      </c>
      <c r="F135" s="210">
        <v>2782022500</v>
      </c>
      <c r="G135" s="220">
        <v>4.8503238201703977E-2</v>
      </c>
      <c r="H135" s="209">
        <v>840948.91999999993</v>
      </c>
    </row>
    <row r="136" spans="1:8">
      <c r="A136" s="206" t="s">
        <v>116</v>
      </c>
      <c r="B136" s="210">
        <v>1894338921</v>
      </c>
      <c r="C136" s="209">
        <v>462294015</v>
      </c>
      <c r="D136" s="209">
        <v>523302780</v>
      </c>
      <c r="E136" s="210">
        <v>985596795</v>
      </c>
      <c r="F136" s="210">
        <v>2879935716</v>
      </c>
      <c r="G136" s="220">
        <v>0.34222874820585059</v>
      </c>
      <c r="H136" s="209">
        <v>6800617.8854999989</v>
      </c>
    </row>
    <row r="137" spans="1:8">
      <c r="A137" s="206" t="s">
        <v>117</v>
      </c>
      <c r="B137" s="210">
        <v>2599551500</v>
      </c>
      <c r="C137" s="209">
        <v>235451700</v>
      </c>
      <c r="D137" s="209">
        <v>155032200</v>
      </c>
      <c r="E137" s="210">
        <v>390483900</v>
      </c>
      <c r="F137" s="210">
        <v>2990035400</v>
      </c>
      <c r="G137" s="220">
        <v>0.13059507589776362</v>
      </c>
      <c r="H137" s="209">
        <v>2108613.06</v>
      </c>
    </row>
    <row r="138" spans="1:8">
      <c r="A138" s="206" t="s">
        <v>118</v>
      </c>
      <c r="B138" s="210">
        <v>9256819569</v>
      </c>
      <c r="C138" s="209">
        <v>4659507400</v>
      </c>
      <c r="D138" s="209">
        <v>508779100</v>
      </c>
      <c r="E138" s="210">
        <v>5168286500</v>
      </c>
      <c r="F138" s="210">
        <v>14425106069</v>
      </c>
      <c r="G138" s="220">
        <v>0.35828412458656422</v>
      </c>
      <c r="H138" s="209">
        <v>41087877.674999997</v>
      </c>
    </row>
    <row r="139" spans="1:8" ht="8.25" customHeight="1">
      <c r="B139" s="201"/>
      <c r="C139" s="201"/>
      <c r="D139" s="201"/>
      <c r="E139" s="201"/>
      <c r="F139" s="201"/>
      <c r="G139" s="201"/>
      <c r="H139" s="201"/>
    </row>
    <row r="140" spans="1:8" ht="12.75" customHeight="1">
      <c r="A140" s="222" t="s">
        <v>7</v>
      </c>
      <c r="B140" s="211">
        <v>910276017429</v>
      </c>
      <c r="C140" s="211">
        <v>66099368047</v>
      </c>
      <c r="D140" s="211">
        <v>33103623360</v>
      </c>
      <c r="E140" s="211">
        <v>99202991407</v>
      </c>
      <c r="F140" s="211">
        <v>1009479008836</v>
      </c>
      <c r="G140" s="223">
        <v>9.8271475225015323E-2</v>
      </c>
      <c r="H140" s="211">
        <v>768270608.84052575</v>
      </c>
    </row>
    <row r="141" spans="1:8" ht="7.5" customHeight="1">
      <c r="A141" s="224"/>
      <c r="B141" s="225"/>
      <c r="C141" s="225"/>
      <c r="D141" s="225"/>
      <c r="E141" s="225"/>
      <c r="F141" s="225"/>
      <c r="G141" s="226"/>
      <c r="H141" s="225"/>
    </row>
    <row r="142" spans="1:8" ht="9" customHeight="1" thickBot="1">
      <c r="A142" s="227"/>
      <c r="B142" s="227"/>
      <c r="C142" s="227"/>
      <c r="D142" s="227"/>
      <c r="E142" s="227"/>
      <c r="F142" s="227"/>
      <c r="G142" s="227"/>
      <c r="H142" s="227"/>
    </row>
    <row r="143" spans="1:8" ht="14.25" customHeight="1">
      <c r="A143" s="218"/>
      <c r="B143" s="218"/>
      <c r="C143" s="218"/>
      <c r="D143" s="218"/>
      <c r="E143" s="218"/>
      <c r="F143" s="218" t="s">
        <v>281</v>
      </c>
      <c r="G143" s="218"/>
      <c r="H143" s="218" t="s">
        <v>299</v>
      </c>
    </row>
    <row r="144" spans="1:8" ht="12.75" customHeight="1">
      <c r="A144" s="212"/>
      <c r="B144" s="212" t="s">
        <v>300</v>
      </c>
      <c r="C144" s="326" t="s">
        <v>301</v>
      </c>
      <c r="D144" s="326"/>
      <c r="E144" s="326"/>
      <c r="F144" s="212" t="s">
        <v>302</v>
      </c>
      <c r="G144" s="212" t="s">
        <v>303</v>
      </c>
      <c r="H144" s="212" t="s">
        <v>304</v>
      </c>
    </row>
    <row r="145" spans="1:8" ht="12">
      <c r="A145" s="208" t="s">
        <v>8</v>
      </c>
      <c r="B145" s="208" t="s">
        <v>305</v>
      </c>
      <c r="C145" s="208" t="s">
        <v>306</v>
      </c>
      <c r="D145" s="208" t="s">
        <v>307</v>
      </c>
      <c r="E145" s="208" t="s">
        <v>308</v>
      </c>
      <c r="F145" s="208" t="s">
        <v>309</v>
      </c>
      <c r="G145" s="208" t="s">
        <v>281</v>
      </c>
      <c r="H145" s="208" t="s">
        <v>133</v>
      </c>
    </row>
    <row r="146" spans="1:8" ht="9" customHeight="1">
      <c r="A146" s="212"/>
      <c r="B146" s="212"/>
      <c r="C146" s="212"/>
      <c r="D146" s="212"/>
      <c r="E146" s="212"/>
      <c r="F146" s="212"/>
      <c r="G146" s="212"/>
      <c r="H146" s="212"/>
    </row>
    <row r="147" spans="1:8" ht="12" customHeight="1">
      <c r="A147" s="206" t="s">
        <v>210</v>
      </c>
      <c r="B147" s="201">
        <v>39501128321</v>
      </c>
      <c r="C147" s="201">
        <v>3887055419</v>
      </c>
      <c r="D147" s="201">
        <v>1249195434</v>
      </c>
      <c r="E147" s="201">
        <v>5136250853</v>
      </c>
      <c r="F147" s="201">
        <v>44637379174</v>
      </c>
      <c r="G147" s="221">
        <v>0.11506613847059641</v>
      </c>
      <c r="H147" s="201">
        <v>58039634.638899997</v>
      </c>
    </row>
    <row r="148" spans="1:8" ht="12" customHeight="1">
      <c r="A148" s="206" t="s">
        <v>124</v>
      </c>
      <c r="B148" s="209">
        <v>1186847670</v>
      </c>
      <c r="C148" s="209">
        <v>156128550</v>
      </c>
      <c r="D148" s="209">
        <v>87258900</v>
      </c>
      <c r="E148" s="209">
        <v>243387450</v>
      </c>
      <c r="F148" s="209">
        <v>1430235120</v>
      </c>
      <c r="G148" s="221">
        <v>0.17017303420713092</v>
      </c>
      <c r="H148" s="209">
        <v>2847633.17</v>
      </c>
    </row>
    <row r="149" spans="1:8" ht="12" customHeight="1">
      <c r="A149" s="206" t="s">
        <v>125</v>
      </c>
      <c r="B149" s="209">
        <v>328615450</v>
      </c>
      <c r="C149" s="209">
        <v>43255300</v>
      </c>
      <c r="D149" s="209">
        <v>87951300</v>
      </c>
      <c r="E149" s="209">
        <v>131206600</v>
      </c>
      <c r="F149" s="209">
        <v>459822050</v>
      </c>
      <c r="G149" s="221">
        <v>0.2853421231104511</v>
      </c>
      <c r="H149" s="209">
        <v>1587598.7599999998</v>
      </c>
    </row>
    <row r="150" spans="1:8" ht="12" customHeight="1">
      <c r="A150" s="206" t="s">
        <v>127</v>
      </c>
      <c r="B150" s="209">
        <v>7647893000</v>
      </c>
      <c r="C150" s="209">
        <v>958398900</v>
      </c>
      <c r="D150" s="209">
        <v>1088276900</v>
      </c>
      <c r="E150" s="209">
        <v>2046675800</v>
      </c>
      <c r="F150" s="209">
        <v>9694568800</v>
      </c>
      <c r="G150" s="221">
        <v>0.21111571254205758</v>
      </c>
      <c r="H150" s="209">
        <v>19443420.099999998</v>
      </c>
    </row>
    <row r="151" spans="1:8" ht="12" customHeight="1">
      <c r="A151" s="206" t="s">
        <v>84</v>
      </c>
      <c r="B151" s="209">
        <v>28062056400</v>
      </c>
      <c r="C151" s="209">
        <v>2105752600</v>
      </c>
      <c r="D151" s="209">
        <v>1042367500</v>
      </c>
      <c r="E151" s="209">
        <v>3148120100</v>
      </c>
      <c r="F151" s="209">
        <v>31210176500</v>
      </c>
      <c r="G151" s="221">
        <v>0.10086838502819745</v>
      </c>
      <c r="H151" s="209">
        <v>33055261.050000001</v>
      </c>
    </row>
    <row r="152" spans="1:8" ht="5.25" customHeight="1">
      <c r="B152" s="209"/>
      <c r="C152" s="209"/>
      <c r="D152" s="209"/>
      <c r="E152" s="209"/>
      <c r="F152" s="209"/>
      <c r="G152" s="221"/>
      <c r="H152" s="209"/>
    </row>
    <row r="153" spans="1:8" ht="12" customHeight="1">
      <c r="A153" s="206" t="s">
        <v>86</v>
      </c>
      <c r="B153" s="209">
        <v>1694461870</v>
      </c>
      <c r="C153" s="209">
        <v>70572900</v>
      </c>
      <c r="D153" s="209">
        <v>63426800</v>
      </c>
      <c r="E153" s="209">
        <v>133999700</v>
      </c>
      <c r="F153" s="209">
        <v>1828461570</v>
      </c>
      <c r="G153" s="221">
        <v>7.328548884951408E-2</v>
      </c>
      <c r="H153" s="209">
        <v>1607996.4</v>
      </c>
    </row>
    <row r="154" spans="1:8" ht="12" customHeight="1">
      <c r="A154" s="206" t="s">
        <v>88</v>
      </c>
      <c r="B154" s="209">
        <v>299114968</v>
      </c>
      <c r="C154" s="209">
        <v>52267500</v>
      </c>
      <c r="D154" s="209">
        <v>61834700</v>
      </c>
      <c r="E154" s="209">
        <v>114102200</v>
      </c>
      <c r="F154" s="209">
        <v>413217168</v>
      </c>
      <c r="G154" s="221">
        <v>0.27613131504739413</v>
      </c>
      <c r="H154" s="209">
        <v>912817.60000000009</v>
      </c>
    </row>
    <row r="155" spans="1:8" ht="12" customHeight="1">
      <c r="A155" s="206" t="s">
        <v>90</v>
      </c>
      <c r="B155" s="209">
        <v>2264173900</v>
      </c>
      <c r="C155" s="209">
        <v>345829000</v>
      </c>
      <c r="D155" s="209">
        <v>193638600</v>
      </c>
      <c r="E155" s="209">
        <v>539467600</v>
      </c>
      <c r="F155" s="209">
        <v>2803641500</v>
      </c>
      <c r="G155" s="221">
        <v>0.19241675513791617</v>
      </c>
      <c r="H155" s="209">
        <v>4531527.84</v>
      </c>
    </row>
    <row r="156" spans="1:8" ht="12" customHeight="1">
      <c r="A156" s="206" t="s">
        <v>92</v>
      </c>
      <c r="B156" s="209">
        <v>347503600</v>
      </c>
      <c r="C156" s="209">
        <v>39419000</v>
      </c>
      <c r="D156" s="209">
        <v>33125700</v>
      </c>
      <c r="E156" s="209">
        <v>72544700</v>
      </c>
      <c r="F156" s="209">
        <v>420048300</v>
      </c>
      <c r="G156" s="221">
        <v>0.17270561504474605</v>
      </c>
      <c r="H156" s="209">
        <v>689174.64999999991</v>
      </c>
    </row>
    <row r="157" spans="1:8" ht="12" customHeight="1">
      <c r="A157" s="206" t="s">
        <v>353</v>
      </c>
      <c r="B157" s="209">
        <v>6239184700</v>
      </c>
      <c r="C157" s="209">
        <v>238946300</v>
      </c>
      <c r="D157" s="209">
        <v>343970900</v>
      </c>
      <c r="E157" s="209">
        <v>582917200</v>
      </c>
      <c r="F157" s="209">
        <v>6822101900</v>
      </c>
      <c r="G157" s="221">
        <v>8.5445396234846621E-2</v>
      </c>
      <c r="H157" s="209">
        <v>6266359.9000000004</v>
      </c>
    </row>
    <row r="158" spans="1:8" ht="5.25" customHeight="1">
      <c r="B158" s="209"/>
      <c r="C158" s="209"/>
      <c r="D158" s="209"/>
      <c r="E158" s="209"/>
      <c r="F158" s="209"/>
      <c r="G158" s="221"/>
      <c r="H158" s="209"/>
    </row>
    <row r="159" spans="1:8" ht="12" customHeight="1">
      <c r="A159" s="206" t="s">
        <v>241</v>
      </c>
      <c r="B159" s="209">
        <v>4144519800</v>
      </c>
      <c r="C159" s="209">
        <v>160142300</v>
      </c>
      <c r="D159" s="209">
        <v>140260100</v>
      </c>
      <c r="E159" s="209">
        <v>300402400</v>
      </c>
      <c r="F159" s="209">
        <v>4444922200</v>
      </c>
      <c r="G159" s="221">
        <v>6.7583275135839269E-2</v>
      </c>
      <c r="H159" s="209">
        <v>4010372.04</v>
      </c>
    </row>
    <row r="160" spans="1:8" ht="12" customHeight="1">
      <c r="A160" s="206" t="s">
        <v>9</v>
      </c>
      <c r="B160" s="209">
        <v>571192990</v>
      </c>
      <c r="C160" s="209">
        <v>38997600</v>
      </c>
      <c r="D160" s="209">
        <v>65437500</v>
      </c>
      <c r="E160" s="209">
        <v>104435100</v>
      </c>
      <c r="F160" s="209">
        <v>675628090</v>
      </c>
      <c r="G160" s="221">
        <v>0.15457483421093401</v>
      </c>
      <c r="H160" s="209">
        <v>1075681.53</v>
      </c>
    </row>
    <row r="161" spans="1:8" ht="12" customHeight="1">
      <c r="A161" s="206" t="s">
        <v>96</v>
      </c>
      <c r="B161" s="209">
        <v>4099237700</v>
      </c>
      <c r="C161" s="209">
        <v>791868300</v>
      </c>
      <c r="D161" s="209">
        <v>429376500</v>
      </c>
      <c r="E161" s="209">
        <v>1221244800</v>
      </c>
      <c r="F161" s="209">
        <v>5320482500</v>
      </c>
      <c r="G161" s="221">
        <v>0.22953647531027496</v>
      </c>
      <c r="H161" s="209">
        <v>10380580.800000001</v>
      </c>
    </row>
    <row r="162" spans="1:8" ht="12" customHeight="1">
      <c r="A162" s="206" t="s">
        <v>98</v>
      </c>
      <c r="B162" s="209">
        <v>444892350</v>
      </c>
      <c r="C162" s="209">
        <v>41934300</v>
      </c>
      <c r="D162" s="209">
        <v>25493200</v>
      </c>
      <c r="E162" s="209">
        <v>67427500</v>
      </c>
      <c r="F162" s="209">
        <v>512319850</v>
      </c>
      <c r="G162" s="221">
        <v>0.13161211692266073</v>
      </c>
      <c r="H162" s="209">
        <v>569762.375</v>
      </c>
    </row>
    <row r="163" spans="1:8" ht="12" customHeight="1">
      <c r="A163" s="206" t="s">
        <v>357</v>
      </c>
      <c r="B163" s="209">
        <v>10870556100</v>
      </c>
      <c r="C163" s="209">
        <v>3034547000</v>
      </c>
      <c r="D163" s="209">
        <v>559630800</v>
      </c>
      <c r="E163" s="209">
        <v>3594177800</v>
      </c>
      <c r="F163" s="209">
        <v>14464733900</v>
      </c>
      <c r="G163" s="221">
        <v>0.24847866713953168</v>
      </c>
      <c r="H163" s="209">
        <v>44567804.719999999</v>
      </c>
    </row>
    <row r="164" spans="1:8" ht="5.25" customHeight="1">
      <c r="B164" s="209"/>
      <c r="C164" s="209"/>
      <c r="D164" s="209"/>
      <c r="E164" s="209"/>
      <c r="F164" s="209"/>
      <c r="G164" s="221"/>
      <c r="H164" s="209"/>
    </row>
    <row r="165" spans="1:8" ht="12" customHeight="1">
      <c r="A165" s="206" t="s">
        <v>287</v>
      </c>
      <c r="B165" s="209">
        <v>4372278453</v>
      </c>
      <c r="C165" s="209">
        <v>1198552230</v>
      </c>
      <c r="D165" s="209">
        <v>338276400</v>
      </c>
      <c r="E165" s="209">
        <v>1536828630</v>
      </c>
      <c r="F165" s="209">
        <v>5909107083</v>
      </c>
      <c r="G165" s="221">
        <v>0.26007797936533011</v>
      </c>
      <c r="H165" s="209">
        <v>13216726.218000002</v>
      </c>
    </row>
    <row r="166" spans="1:8" ht="12" customHeight="1">
      <c r="A166" s="206" t="s">
        <v>102</v>
      </c>
      <c r="B166" s="209">
        <v>1364498700</v>
      </c>
      <c r="C166" s="209">
        <v>168391000</v>
      </c>
      <c r="D166" s="209">
        <v>40025900</v>
      </c>
      <c r="E166" s="209">
        <v>208416900</v>
      </c>
      <c r="F166" s="209">
        <v>1572915600</v>
      </c>
      <c r="G166" s="221">
        <v>0.13250354945936069</v>
      </c>
      <c r="H166" s="209">
        <v>2355110.9699999997</v>
      </c>
    </row>
    <row r="167" spans="1:8" ht="12" customHeight="1">
      <c r="A167" s="206" t="s">
        <v>288</v>
      </c>
      <c r="B167" s="209">
        <v>575280400</v>
      </c>
      <c r="C167" s="209">
        <v>531387900</v>
      </c>
      <c r="D167" s="209">
        <v>543230900</v>
      </c>
      <c r="E167" s="209">
        <v>1074618800</v>
      </c>
      <c r="F167" s="209">
        <v>1649899200</v>
      </c>
      <c r="G167" s="221">
        <v>0.65132391118196797</v>
      </c>
      <c r="H167" s="209">
        <v>11390959.280000001</v>
      </c>
    </row>
    <row r="168" spans="1:8" ht="12" customHeight="1">
      <c r="A168" s="206" t="s">
        <v>105</v>
      </c>
      <c r="B168" s="209">
        <v>5626575300</v>
      </c>
      <c r="C168" s="209">
        <v>462701600</v>
      </c>
      <c r="D168" s="209">
        <v>1357092800</v>
      </c>
      <c r="E168" s="209">
        <v>1819794400</v>
      </c>
      <c r="F168" s="209">
        <v>7446369700</v>
      </c>
      <c r="G168" s="221">
        <v>0.24438679159322427</v>
      </c>
      <c r="H168" s="209">
        <v>20199717.840000004</v>
      </c>
    </row>
    <row r="169" spans="1:8" ht="12" customHeight="1">
      <c r="A169" s="206" t="s">
        <v>289</v>
      </c>
      <c r="B169" s="209">
        <v>5063746000</v>
      </c>
      <c r="C169" s="209">
        <v>571514000</v>
      </c>
      <c r="D169" s="209">
        <v>237596800</v>
      </c>
      <c r="E169" s="209">
        <v>809110800</v>
      </c>
      <c r="F169" s="209">
        <v>5872856800</v>
      </c>
      <c r="G169" s="221">
        <v>0.13777124618465073</v>
      </c>
      <c r="H169" s="209">
        <v>11974839.84</v>
      </c>
    </row>
    <row r="170" spans="1:8" ht="13.8">
      <c r="A170" s="205" t="s">
        <v>310</v>
      </c>
      <c r="B170" s="217"/>
      <c r="C170" s="217"/>
      <c r="D170" s="217"/>
      <c r="E170" s="217"/>
      <c r="F170" s="217"/>
      <c r="G170" s="217"/>
      <c r="H170" s="217"/>
    </row>
    <row r="171" spans="1:8" ht="13.2">
      <c r="A171" s="325" t="s">
        <v>349</v>
      </c>
      <c r="B171" s="325"/>
      <c r="C171" s="325"/>
      <c r="D171" s="325"/>
      <c r="E171" s="325"/>
      <c r="F171" s="325"/>
      <c r="G171" s="325"/>
      <c r="H171" s="325"/>
    </row>
    <row r="172" spans="1:8" ht="12.6" thickBot="1">
      <c r="A172" s="207"/>
      <c r="B172" s="207"/>
      <c r="C172" s="207"/>
      <c r="D172" s="207"/>
      <c r="E172" s="207"/>
      <c r="F172" s="207"/>
      <c r="G172" s="207"/>
      <c r="H172" s="207"/>
    </row>
    <row r="173" spans="1:8" ht="14.25" customHeight="1">
      <c r="A173" s="218"/>
      <c r="B173" s="218"/>
      <c r="C173" s="218"/>
      <c r="D173" s="218"/>
      <c r="E173" s="218"/>
      <c r="F173" s="218" t="s">
        <v>281</v>
      </c>
      <c r="G173" s="218"/>
      <c r="H173" s="218" t="s">
        <v>299</v>
      </c>
    </row>
    <row r="174" spans="1:8" ht="12">
      <c r="A174" s="212"/>
      <c r="B174" s="212" t="s">
        <v>300</v>
      </c>
      <c r="C174" s="326" t="s">
        <v>301</v>
      </c>
      <c r="D174" s="326"/>
      <c r="E174" s="326"/>
      <c r="F174" s="212" t="s">
        <v>302</v>
      </c>
      <c r="G174" s="212" t="s">
        <v>303</v>
      </c>
      <c r="H174" s="212" t="s">
        <v>304</v>
      </c>
    </row>
    <row r="175" spans="1:8" ht="12">
      <c r="A175" s="208" t="s">
        <v>8</v>
      </c>
      <c r="B175" s="208" t="s">
        <v>305</v>
      </c>
      <c r="C175" s="208" t="s">
        <v>306</v>
      </c>
      <c r="D175" s="208" t="s">
        <v>307</v>
      </c>
      <c r="E175" s="208" t="s">
        <v>308</v>
      </c>
      <c r="F175" s="208" t="s">
        <v>309</v>
      </c>
      <c r="G175" s="208" t="s">
        <v>281</v>
      </c>
      <c r="H175" s="208" t="s">
        <v>133</v>
      </c>
    </row>
    <row r="176" spans="1:8" ht="8.25" customHeight="1"/>
    <row r="177" spans="1:8" ht="12" customHeight="1">
      <c r="A177" s="206" t="s">
        <v>356</v>
      </c>
      <c r="B177" s="219">
        <v>1625685700</v>
      </c>
      <c r="C177" s="201">
        <v>131520000</v>
      </c>
      <c r="D177" s="201">
        <v>2666400</v>
      </c>
      <c r="E177" s="219">
        <v>134186400</v>
      </c>
      <c r="F177" s="219">
        <v>1759872100</v>
      </c>
      <c r="G177" s="220">
        <v>7.6247813690551711E-2</v>
      </c>
      <c r="H177" s="201">
        <v>2079889.2</v>
      </c>
    </row>
    <row r="178" spans="1:8" ht="12" customHeight="1">
      <c r="A178" s="206" t="s">
        <v>109</v>
      </c>
      <c r="B178" s="209">
        <v>638496000</v>
      </c>
      <c r="C178" s="209">
        <v>49198600</v>
      </c>
      <c r="D178" s="209">
        <v>97526700</v>
      </c>
      <c r="E178" s="209">
        <v>146725300</v>
      </c>
      <c r="F178" s="209">
        <v>785221300</v>
      </c>
      <c r="G178" s="221">
        <v>0.18685853274739236</v>
      </c>
      <c r="H178" s="209">
        <v>1558369.4113</v>
      </c>
    </row>
    <row r="179" spans="1:8" ht="12" customHeight="1">
      <c r="A179" s="206" t="s">
        <v>111</v>
      </c>
      <c r="B179" s="209">
        <v>16006199700</v>
      </c>
      <c r="C179" s="209">
        <v>18124814900</v>
      </c>
      <c r="D179" s="209">
        <v>823363300</v>
      </c>
      <c r="E179" s="209">
        <v>18948178200</v>
      </c>
      <c r="F179" s="209">
        <v>34954377900</v>
      </c>
      <c r="G179" s="221">
        <v>0.54208311915057716</v>
      </c>
      <c r="H179" s="209">
        <v>231167774.03999999</v>
      </c>
    </row>
    <row r="180" spans="1:8" ht="12" customHeight="1">
      <c r="A180" s="206" t="s">
        <v>113</v>
      </c>
      <c r="B180" s="209">
        <v>21076783700</v>
      </c>
      <c r="C180" s="209">
        <v>9362472000</v>
      </c>
      <c r="D180" s="209">
        <v>2341912500</v>
      </c>
      <c r="E180" s="209">
        <v>11704384500</v>
      </c>
      <c r="F180" s="209">
        <v>32781168200</v>
      </c>
      <c r="G180" s="221">
        <v>0.35704598532275611</v>
      </c>
      <c r="H180" s="209">
        <v>146304806.25</v>
      </c>
    </row>
    <row r="181" spans="1:8" ht="12" customHeight="1">
      <c r="A181" s="206" t="s">
        <v>290</v>
      </c>
      <c r="B181" s="209">
        <v>233537200</v>
      </c>
      <c r="C181" s="209">
        <v>34723000</v>
      </c>
      <c r="D181" s="209">
        <v>38810600</v>
      </c>
      <c r="E181" s="209">
        <v>73533600</v>
      </c>
      <c r="F181" s="209">
        <v>307070800</v>
      </c>
      <c r="G181" s="221">
        <v>0.23946790121366149</v>
      </c>
      <c r="H181" s="209">
        <v>661802.4</v>
      </c>
    </row>
    <row r="182" spans="1:8" ht="9" customHeight="1">
      <c r="B182" s="209"/>
      <c r="C182" s="209"/>
      <c r="D182" s="209"/>
      <c r="E182" s="209"/>
      <c r="F182" s="209"/>
      <c r="G182" s="221"/>
      <c r="H182" s="209"/>
    </row>
    <row r="183" spans="1:8" ht="12" customHeight="1">
      <c r="A183" s="206" t="s">
        <v>355</v>
      </c>
      <c r="B183" s="209">
        <v>1922080749</v>
      </c>
      <c r="C183" s="209">
        <v>212048307</v>
      </c>
      <c r="D183" s="209">
        <v>184754128</v>
      </c>
      <c r="E183" s="209">
        <v>396802435</v>
      </c>
      <c r="F183" s="209">
        <v>2318883184</v>
      </c>
      <c r="G183" s="221">
        <v>0.17111790612734892</v>
      </c>
      <c r="H183" s="209">
        <v>5356832.8725000005</v>
      </c>
    </row>
    <row r="184" spans="1:8" ht="12" customHeight="1">
      <c r="A184" s="206" t="s">
        <v>354</v>
      </c>
      <c r="B184" s="209">
        <v>1602049325</v>
      </c>
      <c r="C184" s="209">
        <v>40651900</v>
      </c>
      <c r="D184" s="209">
        <v>63077000</v>
      </c>
      <c r="E184" s="209">
        <v>103728900</v>
      </c>
      <c r="F184" s="209">
        <v>1705778225</v>
      </c>
      <c r="G184" s="221">
        <v>6.0810308444405194E-2</v>
      </c>
      <c r="H184" s="209">
        <v>1182509.46</v>
      </c>
    </row>
    <row r="185" spans="1:8" ht="12" customHeight="1">
      <c r="A185" s="206" t="s">
        <v>346</v>
      </c>
      <c r="B185" s="209">
        <v>7494771402</v>
      </c>
      <c r="C185" s="209">
        <v>4972003421</v>
      </c>
      <c r="D185" s="209">
        <v>563378830</v>
      </c>
      <c r="E185" s="209">
        <v>5535382251</v>
      </c>
      <c r="F185" s="209">
        <v>13030153653</v>
      </c>
      <c r="G185" s="221">
        <v>0.42481327530052265</v>
      </c>
      <c r="H185" s="209">
        <v>71959969.263000011</v>
      </c>
    </row>
    <row r="186" spans="1:8" ht="12" customHeight="1">
      <c r="A186" s="206" t="s">
        <v>119</v>
      </c>
      <c r="B186" s="209">
        <v>822947600</v>
      </c>
      <c r="C186" s="209">
        <v>573466200</v>
      </c>
      <c r="D186" s="209">
        <v>29477600</v>
      </c>
      <c r="E186" s="209">
        <v>602943800</v>
      </c>
      <c r="F186" s="209">
        <v>1425891400</v>
      </c>
      <c r="G186" s="221">
        <v>0.42285394245312091</v>
      </c>
      <c r="H186" s="209">
        <v>4944139.16</v>
      </c>
    </row>
    <row r="187" spans="1:8" ht="12" customHeight="1">
      <c r="A187" s="206" t="s">
        <v>361</v>
      </c>
      <c r="B187" s="209">
        <v>22710883000</v>
      </c>
      <c r="C187" s="209">
        <v>5582978000</v>
      </c>
      <c r="D187" s="209">
        <v>1952875000</v>
      </c>
      <c r="E187" s="209">
        <v>7535853000</v>
      </c>
      <c r="F187" s="209">
        <v>30246736000</v>
      </c>
      <c r="G187" s="221">
        <v>0.24914599049629685</v>
      </c>
      <c r="H187" s="209">
        <v>90430236</v>
      </c>
    </row>
    <row r="188" spans="1:8" ht="11.25" customHeight="1">
      <c r="B188" s="209"/>
      <c r="C188" s="209"/>
      <c r="D188" s="209"/>
      <c r="E188" s="209"/>
      <c r="F188" s="209"/>
      <c r="G188" s="221"/>
      <c r="H188" s="209"/>
    </row>
    <row r="189" spans="1:8" ht="12" customHeight="1">
      <c r="A189" s="206" t="s">
        <v>10</v>
      </c>
      <c r="B189" s="209">
        <v>7962115600</v>
      </c>
      <c r="C189" s="209">
        <v>1064329900</v>
      </c>
      <c r="D189" s="209">
        <v>1115859800</v>
      </c>
      <c r="E189" s="209">
        <v>2180189700</v>
      </c>
      <c r="F189" s="209">
        <v>10142305300</v>
      </c>
      <c r="G189" s="221">
        <v>0.2149599756181664</v>
      </c>
      <c r="H189" s="209">
        <v>26598314.34</v>
      </c>
    </row>
    <row r="190" spans="1:8" ht="12" customHeight="1">
      <c r="A190" s="206" t="s">
        <v>120</v>
      </c>
      <c r="B190" s="209">
        <v>2277666100</v>
      </c>
      <c r="C190" s="209">
        <v>342704400</v>
      </c>
      <c r="D190" s="209">
        <v>199441800</v>
      </c>
      <c r="E190" s="209">
        <v>542146200</v>
      </c>
      <c r="F190" s="209">
        <v>2819812300</v>
      </c>
      <c r="G190" s="221">
        <v>0.19226322262655568</v>
      </c>
      <c r="H190" s="209">
        <v>6505754.4000000004</v>
      </c>
    </row>
    <row r="191" spans="1:8" ht="12" customHeight="1">
      <c r="A191" s="206" t="s">
        <v>121</v>
      </c>
      <c r="B191" s="209">
        <v>2043064069</v>
      </c>
      <c r="C191" s="209">
        <v>256336765</v>
      </c>
      <c r="D191" s="209">
        <v>153955422</v>
      </c>
      <c r="E191" s="209">
        <v>410292187</v>
      </c>
      <c r="F191" s="209">
        <v>2453356256</v>
      </c>
      <c r="G191" s="221">
        <v>0.16723710060313393</v>
      </c>
      <c r="H191" s="209">
        <v>3979834.2138999999</v>
      </c>
    </row>
    <row r="192" spans="1:8" ht="12" customHeight="1">
      <c r="A192" s="206" t="s">
        <v>122</v>
      </c>
      <c r="B192" s="209">
        <v>10513127400</v>
      </c>
      <c r="C192" s="209">
        <v>747181400</v>
      </c>
      <c r="D192" s="209">
        <v>370483700</v>
      </c>
      <c r="E192" s="209">
        <v>1117665100</v>
      </c>
      <c r="F192" s="209">
        <v>11630792500</v>
      </c>
      <c r="G192" s="221">
        <v>9.6095352057910075E-2</v>
      </c>
      <c r="H192" s="209">
        <v>12406082.610000001</v>
      </c>
    </row>
    <row r="193" spans="1:8" ht="12" customHeight="1">
      <c r="A193" s="206" t="s">
        <v>263</v>
      </c>
      <c r="B193" s="209">
        <v>59558551700</v>
      </c>
      <c r="C193" s="209">
        <v>9705359000</v>
      </c>
      <c r="D193" s="209">
        <v>1716477500</v>
      </c>
      <c r="E193" s="209">
        <v>11421836500</v>
      </c>
      <c r="F193" s="209">
        <v>70980388200</v>
      </c>
      <c r="G193" s="221">
        <v>0.16091538507533831</v>
      </c>
      <c r="H193" s="209">
        <v>116217186.3875</v>
      </c>
    </row>
    <row r="194" spans="1:8" ht="9" customHeight="1">
      <c r="B194" s="209"/>
      <c r="C194" s="209"/>
      <c r="D194" s="209"/>
      <c r="E194" s="209"/>
      <c r="F194" s="209"/>
      <c r="G194" s="221"/>
      <c r="H194" s="209"/>
    </row>
    <row r="195" spans="1:8">
      <c r="A195" s="206" t="s">
        <v>123</v>
      </c>
      <c r="B195" s="209">
        <v>1908479700</v>
      </c>
      <c r="C195" s="209">
        <v>116586000</v>
      </c>
      <c r="D195" s="209">
        <v>197620400</v>
      </c>
      <c r="E195" s="209">
        <v>314206400</v>
      </c>
      <c r="F195" s="209">
        <v>2222686100</v>
      </c>
      <c r="G195" s="221">
        <v>0.14136337110309907</v>
      </c>
      <c r="H195" s="209">
        <v>2827857.6</v>
      </c>
    </row>
    <row r="196" spans="1:8">
      <c r="A196" s="206" t="s">
        <v>291</v>
      </c>
      <c r="B196" s="209">
        <v>1996684300</v>
      </c>
      <c r="C196" s="209">
        <v>118622200</v>
      </c>
      <c r="D196" s="209">
        <v>924575700</v>
      </c>
      <c r="E196" s="209">
        <v>1043197900</v>
      </c>
      <c r="F196" s="209">
        <v>3039882200</v>
      </c>
      <c r="G196" s="221">
        <v>0.34317050180431335</v>
      </c>
      <c r="H196" s="209">
        <v>6259187.4000000004</v>
      </c>
    </row>
    <row r="197" spans="1:8">
      <c r="A197" s="206" t="s">
        <v>126</v>
      </c>
      <c r="B197" s="209">
        <v>3191648489</v>
      </c>
      <c r="C197" s="209">
        <v>139017900</v>
      </c>
      <c r="D197" s="209">
        <v>827135701</v>
      </c>
      <c r="E197" s="209">
        <v>966153601</v>
      </c>
      <c r="F197" s="209">
        <v>4157802090</v>
      </c>
      <c r="G197" s="221">
        <v>0.23237123366783435</v>
      </c>
      <c r="H197" s="209">
        <v>8985228.4892999995</v>
      </c>
    </row>
    <row r="198" spans="1:8" ht="12" customHeight="1">
      <c r="E198" s="209"/>
      <c r="G198" s="221"/>
    </row>
    <row r="199" spans="1:8" ht="12.75" customHeight="1">
      <c r="A199" s="211" t="s">
        <v>12</v>
      </c>
      <c r="B199" s="211">
        <v>288288529406</v>
      </c>
      <c r="C199" s="211">
        <v>66471675592</v>
      </c>
      <c r="D199" s="211">
        <v>19590859715</v>
      </c>
      <c r="E199" s="211">
        <v>86062535307</v>
      </c>
      <c r="F199" s="211">
        <v>374351064713</v>
      </c>
      <c r="G199" s="223">
        <v>0.22989793116517701</v>
      </c>
      <c r="H199" s="211">
        <v>988148753.21939993</v>
      </c>
    </row>
    <row r="200" spans="1:8" ht="12.75" customHeight="1">
      <c r="A200" s="211" t="s">
        <v>7</v>
      </c>
      <c r="B200" s="211">
        <v>910276017429</v>
      </c>
      <c r="C200" s="211">
        <v>66099368047</v>
      </c>
      <c r="D200" s="211">
        <v>33103623360</v>
      </c>
      <c r="E200" s="211">
        <v>99202991407</v>
      </c>
      <c r="F200" s="211">
        <v>1009479008836</v>
      </c>
      <c r="G200" s="223">
        <v>9.8271475225015323E-2</v>
      </c>
      <c r="H200" s="211">
        <v>768270608.84052575</v>
      </c>
    </row>
    <row r="201" spans="1:8" ht="12">
      <c r="A201" s="228"/>
      <c r="B201" s="228"/>
      <c r="C201" s="228"/>
      <c r="D201" s="228"/>
      <c r="E201" s="228"/>
      <c r="F201" s="228"/>
      <c r="G201" s="228"/>
      <c r="H201" s="228"/>
    </row>
    <row r="202" spans="1:8" ht="12.75" customHeight="1">
      <c r="A202" s="211" t="s">
        <v>13</v>
      </c>
      <c r="B202" s="211">
        <v>1198564546835</v>
      </c>
      <c r="C202" s="211">
        <v>132571043639</v>
      </c>
      <c r="D202" s="211">
        <v>52694483075</v>
      </c>
      <c r="E202" s="211">
        <v>185265526714</v>
      </c>
      <c r="F202" s="211">
        <v>1383830073549</v>
      </c>
      <c r="G202" s="223">
        <v>0.13387881233052271</v>
      </c>
      <c r="H202" s="211">
        <v>1756419362.0599256</v>
      </c>
    </row>
    <row r="203" spans="1:8" ht="12">
      <c r="A203" s="228"/>
      <c r="B203" s="228"/>
      <c r="C203" s="228"/>
      <c r="D203" s="228"/>
      <c r="E203" s="228"/>
      <c r="F203" s="228"/>
      <c r="G203" s="229"/>
      <c r="H203" s="228"/>
    </row>
    <row r="204" spans="1:8" ht="12">
      <c r="A204" s="228"/>
      <c r="B204" s="228"/>
      <c r="C204" s="228"/>
      <c r="D204" s="228"/>
      <c r="E204" s="228"/>
      <c r="F204" s="228"/>
      <c r="G204" s="228"/>
      <c r="H204" s="228"/>
    </row>
    <row r="205" spans="1:8">
      <c r="A205" s="206" t="s">
        <v>0</v>
      </c>
      <c r="B205" s="201"/>
      <c r="C205" s="201"/>
      <c r="D205" s="201"/>
      <c r="E205" s="201"/>
      <c r="F205" s="201"/>
      <c r="G205" s="201"/>
      <c r="H205" s="201"/>
    </row>
    <row r="206" spans="1:8">
      <c r="A206" s="206" t="s">
        <v>292</v>
      </c>
      <c r="F206" s="201"/>
      <c r="G206" s="230"/>
    </row>
    <row r="207" spans="1:8">
      <c r="A207" s="206" t="s">
        <v>311</v>
      </c>
      <c r="G207" s="230"/>
    </row>
    <row r="208" spans="1:8">
      <c r="A208" s="206" t="s">
        <v>312</v>
      </c>
      <c r="G208" s="230"/>
    </row>
    <row r="209" spans="1:8">
      <c r="A209" s="215" t="s">
        <v>351</v>
      </c>
    </row>
    <row r="210" spans="1:8">
      <c r="B210" s="215"/>
      <c r="C210" s="215"/>
      <c r="D210" s="215"/>
      <c r="E210" s="215"/>
      <c r="F210" s="215"/>
      <c r="G210" s="230"/>
      <c r="H210" s="215"/>
    </row>
    <row r="211" spans="1:8">
      <c r="B211" s="215">
        <v>1197482687329</v>
      </c>
      <c r="C211" s="215">
        <v>132613911494</v>
      </c>
      <c r="D211" s="215">
        <v>52531008029</v>
      </c>
      <c r="E211" s="215">
        <v>185144919523</v>
      </c>
      <c r="F211" s="215">
        <v>1382627606852</v>
      </c>
      <c r="G211" s="230">
        <v>0.13390801587170853</v>
      </c>
      <c r="H211" s="215">
        <v>1845670812.4442854</v>
      </c>
    </row>
    <row r="212" spans="1:8">
      <c r="B212" s="215">
        <v>1081859506</v>
      </c>
      <c r="C212" s="215">
        <v>-42867855</v>
      </c>
      <c r="D212" s="215">
        <v>163475046</v>
      </c>
      <c r="E212" s="215">
        <v>120607191</v>
      </c>
      <c r="F212" s="215">
        <v>1202466697</v>
      </c>
      <c r="G212" s="215">
        <v>-2.92035411858238E-5</v>
      </c>
      <c r="H212" s="215">
        <v>-89251450.384359837</v>
      </c>
    </row>
    <row r="213" spans="1:8">
      <c r="B213" s="215"/>
      <c r="C213" s="215"/>
      <c r="D213" s="215"/>
      <c r="E213" s="215"/>
      <c r="F213" s="215"/>
      <c r="G213" s="230"/>
      <c r="H213" s="215"/>
    </row>
    <row r="215" spans="1:8">
      <c r="B215" s="216"/>
      <c r="C215" s="216"/>
      <c r="D215" s="216"/>
      <c r="E215" s="216"/>
      <c r="F215" s="216"/>
      <c r="G215" s="216"/>
      <c r="H215" s="216"/>
    </row>
    <row r="216" spans="1:8">
      <c r="B216" s="216"/>
      <c r="C216" s="216"/>
      <c r="D216" s="216"/>
      <c r="E216" s="216"/>
      <c r="F216" s="216"/>
      <c r="G216" s="216"/>
      <c r="H216" s="216"/>
    </row>
    <row r="218" spans="1:8">
      <c r="B218" s="216"/>
      <c r="C218" s="216"/>
      <c r="D218" s="216"/>
      <c r="E218" s="216"/>
      <c r="F218" s="216"/>
      <c r="G218" s="216"/>
      <c r="H218" s="216"/>
    </row>
  </sheetData>
  <mergeCells count="11">
    <mergeCell ref="C47:E47"/>
    <mergeCell ref="A86:H86"/>
    <mergeCell ref="C89:E89"/>
    <mergeCell ref="A2:H2"/>
    <mergeCell ref="C5:E5"/>
    <mergeCell ref="A44:H44"/>
    <mergeCell ref="A171:H171"/>
    <mergeCell ref="C174:E174"/>
    <mergeCell ref="A128:H128"/>
    <mergeCell ref="C131:E131"/>
    <mergeCell ref="C144:E144"/>
  </mergeCells>
  <printOptions horizontalCentered="1"/>
  <pageMargins left="0.25" right="0.25" top="0.75" bottom="1.25" header="0.25" footer="0.4"/>
  <pageSetup fitToHeight="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7030A0"/>
  </sheetPr>
  <dimension ref="A1:P226"/>
  <sheetViews>
    <sheetView zoomScale="80" zoomScaleNormal="80" workbookViewId="0">
      <selection activeCell="N59" sqref="N59"/>
    </sheetView>
  </sheetViews>
  <sheetFormatPr defaultColWidth="10.77734375" defaultRowHeight="11.4"/>
  <cols>
    <col min="1" max="1" width="13.77734375" style="206" customWidth="1"/>
    <col min="2" max="2" width="19.21875" style="209" bestFit="1" customWidth="1"/>
    <col min="3" max="3" width="0.77734375" style="206" customWidth="1"/>
    <col min="4" max="4" width="17.21875" style="209" bestFit="1" customWidth="1"/>
    <col min="5" max="5" width="1.5546875" style="206" customWidth="1"/>
    <col min="6" max="6" width="14.44140625" style="209" customWidth="1"/>
    <col min="7" max="7" width="0.77734375" style="206" customWidth="1"/>
    <col min="8" max="8" width="12" style="209" customWidth="1"/>
    <col min="9" max="9" width="0.77734375" style="206" customWidth="1"/>
    <col min="10" max="10" width="13.44140625" style="209" customWidth="1"/>
    <col min="11" max="11" width="0.77734375" style="206" customWidth="1"/>
    <col min="12" max="12" width="11" style="209" customWidth="1"/>
    <col min="13" max="13" width="1.5546875" style="206" customWidth="1"/>
    <col min="14" max="14" width="14.44140625" style="209" customWidth="1"/>
    <col min="15" max="15" width="0.77734375" style="206" customWidth="1"/>
    <col min="16" max="16" width="15.21875" style="209" bestFit="1" customWidth="1"/>
    <col min="17" max="16384" width="10.77734375" style="187"/>
  </cols>
  <sheetData>
    <row r="1" spans="1:16" s="195" customFormat="1" ht="13.8">
      <c r="A1" s="205" t="s">
        <v>313</v>
      </c>
      <c r="B1" s="231"/>
      <c r="C1" s="217"/>
      <c r="D1" s="231"/>
      <c r="E1" s="217"/>
      <c r="F1" s="231"/>
      <c r="G1" s="217"/>
      <c r="H1" s="231"/>
      <c r="I1" s="217"/>
      <c r="J1" s="231"/>
      <c r="K1" s="217"/>
      <c r="L1" s="231"/>
      <c r="M1" s="217"/>
      <c r="N1" s="231"/>
      <c r="O1" s="217"/>
      <c r="P1" s="231"/>
    </row>
    <row r="2" spans="1:16" s="195" customFormat="1" ht="13.2">
      <c r="A2" s="232" t="s">
        <v>314</v>
      </c>
      <c r="B2" s="233"/>
      <c r="C2" s="233"/>
      <c r="D2" s="233"/>
      <c r="E2" s="233"/>
      <c r="F2" s="233"/>
      <c r="G2" s="233"/>
      <c r="H2" s="233"/>
      <c r="I2" s="233"/>
      <c r="J2" s="233"/>
      <c r="K2" s="233"/>
      <c r="L2" s="233"/>
      <c r="M2" s="233"/>
      <c r="N2" s="233"/>
      <c r="O2" s="233"/>
      <c r="P2" s="233"/>
    </row>
    <row r="3" spans="1:16" ht="13.2">
      <c r="A3" s="232" t="s">
        <v>350</v>
      </c>
      <c r="B3" s="233"/>
      <c r="C3" s="233"/>
      <c r="D3" s="233"/>
      <c r="E3" s="233"/>
      <c r="F3" s="233"/>
      <c r="G3" s="233"/>
      <c r="H3" s="233"/>
      <c r="I3" s="233"/>
      <c r="J3" s="233"/>
      <c r="K3" s="233"/>
      <c r="L3" s="233"/>
      <c r="M3" s="233"/>
      <c r="N3" s="233"/>
      <c r="O3" s="233"/>
      <c r="P3" s="233"/>
    </row>
    <row r="4" spans="1:16" ht="11.25" customHeight="1" thickBot="1">
      <c r="A4" s="207"/>
      <c r="B4" s="207"/>
      <c r="C4" s="207"/>
      <c r="D4" s="207"/>
      <c r="E4" s="207"/>
      <c r="F4" s="207"/>
      <c r="G4" s="207"/>
      <c r="H4" s="207"/>
      <c r="I4" s="207"/>
      <c r="J4" s="207"/>
      <c r="K4" s="207"/>
      <c r="L4" s="207"/>
      <c r="M4" s="207"/>
      <c r="N4" s="207"/>
      <c r="O4" s="207"/>
      <c r="P4" s="207"/>
    </row>
    <row r="5" spans="1:16" ht="14.25" customHeight="1">
      <c r="A5" s="217"/>
      <c r="B5" s="328" t="s">
        <v>315</v>
      </c>
      <c r="C5" s="328"/>
      <c r="D5" s="328"/>
      <c r="E5" s="217"/>
      <c r="F5" s="328" t="s">
        <v>316</v>
      </c>
      <c r="G5" s="328"/>
      <c r="H5" s="328"/>
      <c r="I5" s="217"/>
      <c r="J5" s="328" t="s">
        <v>317</v>
      </c>
      <c r="K5" s="328"/>
      <c r="L5" s="328"/>
      <c r="M5" s="217"/>
      <c r="N5" s="328" t="s">
        <v>318</v>
      </c>
      <c r="O5" s="328"/>
      <c r="P5" s="328"/>
    </row>
    <row r="6" spans="1:16" ht="12" customHeight="1">
      <c r="A6" s="234" t="s">
        <v>6</v>
      </c>
      <c r="B6" s="235" t="s">
        <v>319</v>
      </c>
      <c r="C6" s="234"/>
      <c r="D6" s="235" t="s">
        <v>320</v>
      </c>
      <c r="E6" s="208"/>
      <c r="F6" s="235" t="s">
        <v>319</v>
      </c>
      <c r="G6" s="208"/>
      <c r="H6" s="235" t="s">
        <v>320</v>
      </c>
      <c r="I6" s="208"/>
      <c r="J6" s="235" t="s">
        <v>319</v>
      </c>
      <c r="K6" s="208"/>
      <c r="L6" s="235" t="s">
        <v>320</v>
      </c>
      <c r="M6" s="208"/>
      <c r="N6" s="235" t="s">
        <v>319</v>
      </c>
      <c r="O6" s="208"/>
      <c r="P6" s="235" t="s">
        <v>320</v>
      </c>
    </row>
    <row r="7" spans="1:16" ht="8.25" customHeight="1"/>
    <row r="8" spans="1:16" ht="12" customHeight="1">
      <c r="A8" s="206" t="s">
        <v>19</v>
      </c>
      <c r="B8" s="236">
        <v>375448134</v>
      </c>
      <c r="C8" s="237"/>
      <c r="D8" s="236">
        <v>11880295</v>
      </c>
      <c r="E8" s="237"/>
      <c r="F8" s="236">
        <v>23821929</v>
      </c>
      <c r="G8" s="237"/>
      <c r="H8" s="236">
        <v>886703</v>
      </c>
      <c r="I8" s="237"/>
      <c r="J8" s="236">
        <v>0</v>
      </c>
      <c r="K8" s="237"/>
      <c r="L8" s="236">
        <v>0</v>
      </c>
      <c r="M8" s="237"/>
      <c r="N8" s="236">
        <v>462414985</v>
      </c>
      <c r="O8" s="237"/>
      <c r="P8" s="236">
        <v>2867116</v>
      </c>
    </row>
    <row r="9" spans="1:16" ht="12" customHeight="1">
      <c r="A9" s="206" t="s">
        <v>21</v>
      </c>
      <c r="B9" s="238">
        <v>1212930334.5</v>
      </c>
      <c r="C9" s="239"/>
      <c r="D9" s="238">
        <v>47404517.059999995</v>
      </c>
      <c r="E9" s="239"/>
      <c r="F9" s="238">
        <v>18476311</v>
      </c>
      <c r="G9" s="239"/>
      <c r="H9" s="238">
        <v>790786.12</v>
      </c>
      <c r="I9" s="239"/>
      <c r="J9" s="238">
        <v>0</v>
      </c>
      <c r="K9" s="239"/>
      <c r="L9" s="238">
        <v>0</v>
      </c>
      <c r="M9" s="239"/>
      <c r="N9" s="238">
        <v>460969187.5</v>
      </c>
      <c r="O9" s="239"/>
      <c r="P9" s="238">
        <v>3960449.14</v>
      </c>
    </row>
    <row r="10" spans="1:16" ht="12" customHeight="1">
      <c r="A10" s="206" t="s">
        <v>23</v>
      </c>
      <c r="B10" s="238">
        <v>144692925</v>
      </c>
      <c r="C10" s="239"/>
      <c r="D10" s="238">
        <v>4244428.41</v>
      </c>
      <c r="E10" s="239"/>
      <c r="F10" s="238">
        <v>185257582</v>
      </c>
      <c r="G10" s="239"/>
      <c r="H10" s="238">
        <v>5520675.9500000002</v>
      </c>
      <c r="I10" s="239"/>
      <c r="J10" s="238">
        <v>0</v>
      </c>
      <c r="K10" s="239"/>
      <c r="L10" s="238">
        <v>0</v>
      </c>
      <c r="M10" s="239"/>
      <c r="N10" s="238">
        <v>190132613</v>
      </c>
      <c r="O10" s="239"/>
      <c r="P10" s="238">
        <v>1389172.49</v>
      </c>
    </row>
    <row r="11" spans="1:16" ht="12" customHeight="1">
      <c r="A11" s="206" t="s">
        <v>25</v>
      </c>
      <c r="B11" s="238">
        <v>103033872</v>
      </c>
      <c r="C11" s="239"/>
      <c r="D11" s="238">
        <v>4144563.0589999999</v>
      </c>
      <c r="E11" s="239"/>
      <c r="F11" s="238">
        <v>6391875</v>
      </c>
      <c r="G11" s="239"/>
      <c r="H11" s="238">
        <v>63918.75</v>
      </c>
      <c r="I11" s="239"/>
      <c r="J11" s="238">
        <v>0</v>
      </c>
      <c r="K11" s="239"/>
      <c r="L11" s="238">
        <v>0</v>
      </c>
      <c r="M11" s="239"/>
      <c r="N11" s="238">
        <v>59148370</v>
      </c>
      <c r="O11" s="239"/>
      <c r="P11" s="238">
        <v>288391.74</v>
      </c>
    </row>
    <row r="12" spans="1:16" ht="12" customHeight="1">
      <c r="A12" s="206" t="s">
        <v>27</v>
      </c>
      <c r="B12" s="238">
        <v>280615933</v>
      </c>
      <c r="C12" s="239"/>
      <c r="D12" s="238">
        <v>9338390.6799999997</v>
      </c>
      <c r="E12" s="239"/>
      <c r="F12" s="238">
        <v>106547800</v>
      </c>
      <c r="G12" s="239"/>
      <c r="H12" s="238">
        <v>2130956</v>
      </c>
      <c r="I12" s="239"/>
      <c r="J12" s="238">
        <v>8391240</v>
      </c>
      <c r="K12" s="239"/>
      <c r="L12" s="238">
        <v>331453.98</v>
      </c>
      <c r="M12" s="239"/>
      <c r="N12" s="238">
        <v>114637911</v>
      </c>
      <c r="O12" s="239"/>
      <c r="P12" s="238">
        <v>699404.97</v>
      </c>
    </row>
    <row r="13" spans="1:16" ht="8.25" customHeight="1">
      <c r="B13" s="238"/>
      <c r="C13" s="239"/>
      <c r="D13" s="238"/>
      <c r="E13" s="239"/>
      <c r="F13" s="238"/>
      <c r="G13" s="239"/>
      <c r="H13" s="238"/>
      <c r="I13" s="239"/>
      <c r="J13" s="238"/>
      <c r="K13" s="239"/>
      <c r="L13" s="238"/>
      <c r="M13" s="239"/>
      <c r="N13" s="238"/>
      <c r="O13" s="239"/>
      <c r="P13" s="238"/>
    </row>
    <row r="14" spans="1:16" ht="12" customHeight="1">
      <c r="A14" s="206" t="s">
        <v>29</v>
      </c>
      <c r="B14" s="238">
        <v>155789121</v>
      </c>
      <c r="C14" s="239"/>
      <c r="D14" s="238">
        <v>4978028.7300000004</v>
      </c>
      <c r="E14" s="239"/>
      <c r="F14" s="238">
        <v>2768153</v>
      </c>
      <c r="G14" s="239"/>
      <c r="H14" s="238">
        <v>92733.14</v>
      </c>
      <c r="I14" s="239"/>
      <c r="J14" s="238">
        <v>13954156</v>
      </c>
      <c r="K14" s="239"/>
      <c r="L14" s="238">
        <v>139541.56</v>
      </c>
      <c r="M14" s="239"/>
      <c r="N14" s="238">
        <v>122205825</v>
      </c>
      <c r="O14" s="239"/>
      <c r="P14" s="238">
        <v>816687.71</v>
      </c>
    </row>
    <row r="15" spans="1:16" ht="12" customHeight="1">
      <c r="A15" s="206" t="s">
        <v>360</v>
      </c>
      <c r="B15" s="238">
        <v>176265400</v>
      </c>
      <c r="C15" s="239"/>
      <c r="D15" s="238">
        <v>202881.4754</v>
      </c>
      <c r="E15" s="239"/>
      <c r="F15" s="238">
        <v>0</v>
      </c>
      <c r="G15" s="239"/>
      <c r="H15" s="238">
        <v>0</v>
      </c>
      <c r="I15" s="239"/>
      <c r="J15" s="238">
        <v>0</v>
      </c>
      <c r="K15" s="239"/>
      <c r="L15" s="238">
        <v>0</v>
      </c>
      <c r="M15" s="239"/>
      <c r="N15" s="238">
        <v>0</v>
      </c>
      <c r="O15" s="239"/>
      <c r="P15" s="238">
        <v>0</v>
      </c>
    </row>
    <row r="16" spans="1:16" ht="12" customHeight="1">
      <c r="A16" s="206" t="s">
        <v>31</v>
      </c>
      <c r="B16" s="238">
        <v>757708190</v>
      </c>
      <c r="C16" s="239"/>
      <c r="D16" s="238">
        <v>17719021.600000001</v>
      </c>
      <c r="E16" s="239"/>
      <c r="F16" s="238">
        <v>233718440</v>
      </c>
      <c r="G16" s="239"/>
      <c r="H16" s="238">
        <v>4674368.8</v>
      </c>
      <c r="I16" s="239"/>
      <c r="J16" s="238">
        <v>0</v>
      </c>
      <c r="K16" s="239"/>
      <c r="L16" s="238">
        <v>0</v>
      </c>
      <c r="M16" s="239"/>
      <c r="N16" s="238">
        <v>452604820</v>
      </c>
      <c r="O16" s="239"/>
      <c r="P16" s="238">
        <v>2866800.5349999997</v>
      </c>
    </row>
    <row r="17" spans="1:16" ht="12" customHeight="1">
      <c r="A17" s="206" t="s">
        <v>33</v>
      </c>
      <c r="B17" s="238">
        <v>62539400</v>
      </c>
      <c r="C17" s="239"/>
      <c r="D17" s="238">
        <v>219127.45</v>
      </c>
      <c r="E17" s="239"/>
      <c r="F17" s="238">
        <v>4911200</v>
      </c>
      <c r="G17" s="239"/>
      <c r="H17" s="238">
        <v>17189.2</v>
      </c>
      <c r="I17" s="239"/>
      <c r="J17" s="238">
        <v>0</v>
      </c>
      <c r="K17" s="239"/>
      <c r="L17" s="238">
        <v>0</v>
      </c>
      <c r="M17" s="239"/>
      <c r="N17" s="238">
        <v>1385637012</v>
      </c>
      <c r="O17" s="239"/>
      <c r="P17" s="238">
        <v>6926429.4000000004</v>
      </c>
    </row>
    <row r="18" spans="1:16" ht="12" customHeight="1">
      <c r="A18" s="206" t="s">
        <v>285</v>
      </c>
      <c r="B18" s="238">
        <v>1050347399</v>
      </c>
      <c r="C18" s="239"/>
      <c r="D18" s="238">
        <v>23365557</v>
      </c>
      <c r="E18" s="239"/>
      <c r="F18" s="238">
        <v>338140901</v>
      </c>
      <c r="G18" s="239"/>
      <c r="H18" s="238">
        <v>4057690</v>
      </c>
      <c r="I18" s="239"/>
      <c r="J18" s="238">
        <v>0</v>
      </c>
      <c r="K18" s="239"/>
      <c r="L18" s="238">
        <v>0</v>
      </c>
      <c r="M18" s="239"/>
      <c r="N18" s="238">
        <v>338030874</v>
      </c>
      <c r="O18" s="239"/>
      <c r="P18" s="238">
        <v>1691680</v>
      </c>
    </row>
    <row r="19" spans="1:16" ht="8.25" customHeight="1">
      <c r="B19" s="238"/>
      <c r="C19" s="240"/>
      <c r="D19" s="238"/>
      <c r="E19" s="240"/>
      <c r="F19" s="238"/>
      <c r="G19" s="240"/>
      <c r="H19" s="238"/>
      <c r="I19" s="240"/>
      <c r="J19" s="238"/>
      <c r="K19" s="240"/>
      <c r="L19" s="238"/>
      <c r="M19" s="240"/>
      <c r="N19" s="238"/>
      <c r="O19" s="240"/>
      <c r="P19" s="238"/>
    </row>
    <row r="20" spans="1:16" ht="12" customHeight="1">
      <c r="A20" s="206" t="s">
        <v>36</v>
      </c>
      <c r="B20" s="238">
        <v>73336876</v>
      </c>
      <c r="C20" s="239"/>
      <c r="D20" s="238">
        <v>1613173.94</v>
      </c>
      <c r="E20" s="239"/>
      <c r="F20" s="238">
        <v>28110787</v>
      </c>
      <c r="G20" s="239"/>
      <c r="H20" s="238">
        <v>250186.02</v>
      </c>
      <c r="I20" s="239"/>
      <c r="J20" s="238">
        <v>22753443</v>
      </c>
      <c r="K20" s="239"/>
      <c r="L20" s="238">
        <v>166100.17000000001</v>
      </c>
      <c r="M20" s="239"/>
      <c r="N20" s="238">
        <v>99214574</v>
      </c>
      <c r="O20" s="239"/>
      <c r="P20" s="238">
        <v>595287.44999999995</v>
      </c>
    </row>
    <row r="21" spans="1:16" ht="12" customHeight="1">
      <c r="A21" s="206" t="s">
        <v>38</v>
      </c>
      <c r="B21" s="238">
        <v>356839104</v>
      </c>
      <c r="C21" s="239"/>
      <c r="D21" s="238">
        <v>9545365.1711999997</v>
      </c>
      <c r="E21" s="239"/>
      <c r="F21" s="238">
        <v>246466871</v>
      </c>
      <c r="G21" s="239"/>
      <c r="H21" s="238">
        <v>4436403.6780000003</v>
      </c>
      <c r="I21" s="239"/>
      <c r="J21" s="238">
        <v>0</v>
      </c>
      <c r="K21" s="239"/>
      <c r="L21" s="238">
        <v>0</v>
      </c>
      <c r="M21" s="239"/>
      <c r="N21" s="238">
        <v>394237249</v>
      </c>
      <c r="O21" s="239"/>
      <c r="P21" s="238">
        <v>3119289.5887000002</v>
      </c>
    </row>
    <row r="22" spans="1:16" ht="12" customHeight="1">
      <c r="A22" s="206" t="s">
        <v>39</v>
      </c>
      <c r="B22" s="238">
        <v>128117385</v>
      </c>
      <c r="C22" s="239"/>
      <c r="D22" s="238">
        <v>4442601.3899999997</v>
      </c>
      <c r="E22" s="239"/>
      <c r="F22" s="238">
        <v>19495420</v>
      </c>
      <c r="G22" s="239"/>
      <c r="H22" s="238">
        <v>662844.28</v>
      </c>
      <c r="I22" s="239"/>
      <c r="J22" s="238">
        <v>0</v>
      </c>
      <c r="K22" s="239"/>
      <c r="L22" s="238">
        <v>0</v>
      </c>
      <c r="M22" s="239"/>
      <c r="N22" s="238">
        <v>1024761593</v>
      </c>
      <c r="O22" s="239"/>
      <c r="P22" s="238">
        <v>5431695.1799999997</v>
      </c>
    </row>
    <row r="23" spans="1:16" ht="12" customHeight="1">
      <c r="A23" s="206" t="s">
        <v>41</v>
      </c>
      <c r="B23" s="238">
        <v>238229628</v>
      </c>
      <c r="C23" s="239"/>
      <c r="D23" s="238">
        <v>4384867.6871999996</v>
      </c>
      <c r="E23" s="239"/>
      <c r="F23" s="238">
        <v>271126122</v>
      </c>
      <c r="G23" s="239"/>
      <c r="H23" s="238">
        <v>670696.37699999998</v>
      </c>
      <c r="I23" s="239"/>
      <c r="J23" s="238">
        <v>3602843</v>
      </c>
      <c r="K23" s="239"/>
      <c r="L23" s="238">
        <v>72056.86</v>
      </c>
      <c r="M23" s="239"/>
      <c r="N23" s="238">
        <v>158170042</v>
      </c>
      <c r="O23" s="239"/>
      <c r="P23" s="238">
        <v>620560.62589999998</v>
      </c>
    </row>
    <row r="24" spans="1:16" ht="12" customHeight="1">
      <c r="A24" s="206" t="s">
        <v>43</v>
      </c>
      <c r="B24" s="238">
        <v>118984597</v>
      </c>
      <c r="C24" s="239"/>
      <c r="D24" s="238">
        <v>4470429.82</v>
      </c>
      <c r="E24" s="239"/>
      <c r="F24" s="238">
        <v>9010020</v>
      </c>
      <c r="G24" s="239"/>
      <c r="H24" s="238">
        <v>261290.58</v>
      </c>
      <c r="I24" s="239"/>
      <c r="J24" s="238">
        <v>18530910</v>
      </c>
      <c r="K24" s="239"/>
      <c r="L24" s="238">
        <v>185309.1</v>
      </c>
      <c r="M24" s="239"/>
      <c r="N24" s="238">
        <v>610816192</v>
      </c>
      <c r="O24" s="239"/>
      <c r="P24" s="238">
        <v>3361203.29</v>
      </c>
    </row>
    <row r="25" spans="1:16" ht="8.25" customHeight="1">
      <c r="B25" s="238"/>
      <c r="C25" s="239"/>
      <c r="D25" s="238"/>
      <c r="E25" s="239"/>
      <c r="F25" s="238"/>
      <c r="G25" s="239"/>
      <c r="H25" s="238"/>
      <c r="I25" s="239"/>
      <c r="J25" s="238"/>
      <c r="K25" s="239"/>
      <c r="L25" s="238"/>
      <c r="M25" s="239"/>
      <c r="N25" s="238"/>
      <c r="O25" s="239"/>
      <c r="P25" s="238"/>
    </row>
    <row r="26" spans="1:16" ht="12" customHeight="1">
      <c r="A26" s="206" t="s">
        <v>44</v>
      </c>
      <c r="B26" s="238">
        <v>404157393</v>
      </c>
      <c r="C26" s="239"/>
      <c r="D26" s="238">
        <v>16408017.509999998</v>
      </c>
      <c r="E26" s="239"/>
      <c r="F26" s="238">
        <v>189522060</v>
      </c>
      <c r="G26" s="239"/>
      <c r="H26" s="238">
        <v>6159467</v>
      </c>
      <c r="I26" s="239"/>
      <c r="J26" s="238">
        <v>0</v>
      </c>
      <c r="K26" s="239"/>
      <c r="L26" s="238">
        <v>0</v>
      </c>
      <c r="M26" s="239"/>
      <c r="N26" s="238">
        <v>412378444</v>
      </c>
      <c r="O26" s="239"/>
      <c r="P26" s="238">
        <v>2184958.5300000003</v>
      </c>
    </row>
    <row r="27" spans="1:16" ht="12" customHeight="1">
      <c r="A27" s="206" t="s">
        <v>46</v>
      </c>
      <c r="B27" s="238">
        <v>337038736</v>
      </c>
      <c r="C27" s="239"/>
      <c r="D27" s="238">
        <v>12598383.004999999</v>
      </c>
      <c r="E27" s="239"/>
      <c r="F27" s="238">
        <v>7735500</v>
      </c>
      <c r="G27" s="239"/>
      <c r="H27" s="238">
        <v>270742.5</v>
      </c>
      <c r="I27" s="239"/>
      <c r="J27" s="238">
        <v>0</v>
      </c>
      <c r="K27" s="239"/>
      <c r="L27" s="238">
        <v>0</v>
      </c>
      <c r="M27" s="239"/>
      <c r="N27" s="238">
        <v>418038530</v>
      </c>
      <c r="O27" s="239"/>
      <c r="P27" s="238">
        <v>3550869.6732999999</v>
      </c>
    </row>
    <row r="28" spans="1:16" ht="12" customHeight="1">
      <c r="A28" s="206" t="s">
        <v>48</v>
      </c>
      <c r="B28" s="238">
        <v>297040170</v>
      </c>
      <c r="C28" s="239"/>
      <c r="D28" s="238">
        <v>5636949.0999999996</v>
      </c>
      <c r="E28" s="239"/>
      <c r="F28" s="238">
        <v>55356480</v>
      </c>
      <c r="G28" s="239"/>
      <c r="H28" s="238">
        <v>968738.61</v>
      </c>
      <c r="I28" s="239"/>
      <c r="J28" s="238">
        <v>33517105</v>
      </c>
      <c r="K28" s="239"/>
      <c r="L28" s="238">
        <v>231268.18</v>
      </c>
      <c r="M28" s="239"/>
      <c r="N28" s="238">
        <v>137102552</v>
      </c>
      <c r="O28" s="239"/>
      <c r="P28" s="238">
        <v>959536.69000000006</v>
      </c>
    </row>
    <row r="29" spans="1:16" ht="12" customHeight="1">
      <c r="A29" s="206" t="s">
        <v>50</v>
      </c>
      <c r="B29" s="238">
        <v>90537583</v>
      </c>
      <c r="C29" s="239"/>
      <c r="D29" s="238">
        <v>3343862.58</v>
      </c>
      <c r="E29" s="239"/>
      <c r="F29" s="238">
        <v>6846927</v>
      </c>
      <c r="G29" s="239"/>
      <c r="H29" s="238">
        <v>205407.81</v>
      </c>
      <c r="I29" s="239"/>
      <c r="J29" s="238">
        <v>630926</v>
      </c>
      <c r="K29" s="239"/>
      <c r="L29" s="238">
        <v>17665.928</v>
      </c>
      <c r="M29" s="239"/>
      <c r="N29" s="238">
        <v>159541859</v>
      </c>
      <c r="O29" s="239"/>
      <c r="P29" s="238">
        <v>1212518.1284</v>
      </c>
    </row>
    <row r="30" spans="1:16" ht="12" customHeight="1">
      <c r="A30" s="206" t="s">
        <v>52</v>
      </c>
      <c r="B30" s="238">
        <v>112073326.40000001</v>
      </c>
      <c r="C30" s="239"/>
      <c r="D30" s="238">
        <v>4289863.9290999994</v>
      </c>
      <c r="E30" s="239"/>
      <c r="F30" s="238">
        <v>18046727.809999999</v>
      </c>
      <c r="G30" s="239"/>
      <c r="H30" s="238">
        <v>541401.83429999987</v>
      </c>
      <c r="I30" s="239"/>
      <c r="J30" s="238">
        <v>0</v>
      </c>
      <c r="K30" s="239"/>
      <c r="L30" s="238">
        <v>0</v>
      </c>
      <c r="M30" s="239"/>
      <c r="N30" s="238">
        <v>94277236</v>
      </c>
      <c r="O30" s="239"/>
      <c r="P30" s="238">
        <v>584518.86320000002</v>
      </c>
    </row>
    <row r="31" spans="1:16" ht="8.25" customHeight="1">
      <c r="B31" s="238"/>
      <c r="C31" s="240"/>
      <c r="D31" s="238"/>
      <c r="E31" s="240"/>
      <c r="F31" s="238"/>
      <c r="G31" s="240"/>
      <c r="H31" s="238"/>
      <c r="I31" s="240"/>
      <c r="J31" s="238"/>
      <c r="K31" s="240"/>
      <c r="L31" s="238"/>
      <c r="M31" s="240"/>
      <c r="N31" s="238"/>
      <c r="O31" s="240"/>
      <c r="P31" s="238"/>
    </row>
    <row r="32" spans="1:16" ht="12" customHeight="1">
      <c r="A32" s="206" t="s">
        <v>54</v>
      </c>
      <c r="B32" s="238">
        <v>4468795582</v>
      </c>
      <c r="C32" s="239"/>
      <c r="D32" s="238">
        <v>90912879.810000002</v>
      </c>
      <c r="E32" s="239"/>
      <c r="F32" s="238">
        <v>530677724</v>
      </c>
      <c r="G32" s="239"/>
      <c r="H32" s="238">
        <v>5306778</v>
      </c>
      <c r="I32" s="239"/>
      <c r="J32" s="238">
        <v>0</v>
      </c>
      <c r="K32" s="239"/>
      <c r="L32" s="238">
        <v>0</v>
      </c>
      <c r="M32" s="239"/>
      <c r="N32" s="238">
        <v>1774760170</v>
      </c>
      <c r="O32" s="239"/>
      <c r="P32" s="238">
        <v>16853607</v>
      </c>
    </row>
    <row r="33" spans="1:16" ht="12" customHeight="1">
      <c r="A33" s="206" t="s">
        <v>56</v>
      </c>
      <c r="B33" s="238">
        <v>181519679</v>
      </c>
      <c r="C33" s="239"/>
      <c r="D33" s="238">
        <v>8154942.2298400002</v>
      </c>
      <c r="E33" s="239"/>
      <c r="F33" s="238">
        <v>13206507</v>
      </c>
      <c r="G33" s="239"/>
      <c r="H33" s="238">
        <v>165081.33749999999</v>
      </c>
      <c r="I33" s="239"/>
      <c r="J33" s="238">
        <v>0</v>
      </c>
      <c r="K33" s="239"/>
      <c r="L33" s="238">
        <v>0</v>
      </c>
      <c r="M33" s="239"/>
      <c r="N33" s="238">
        <v>67952264</v>
      </c>
      <c r="O33" s="239"/>
      <c r="P33" s="238">
        <v>482461.07439999998</v>
      </c>
    </row>
    <row r="34" spans="1:16" ht="12" customHeight="1">
      <c r="A34" s="206" t="s">
        <v>58</v>
      </c>
      <c r="B34" s="238">
        <v>40259838</v>
      </c>
      <c r="C34" s="239"/>
      <c r="D34" s="238">
        <v>1306496.1900000002</v>
      </c>
      <c r="E34" s="239"/>
      <c r="F34" s="238">
        <v>2182037</v>
      </c>
      <c r="G34" s="239"/>
      <c r="H34" s="238">
        <v>48004.82</v>
      </c>
      <c r="I34" s="239"/>
      <c r="J34" s="238">
        <v>367673</v>
      </c>
      <c r="K34" s="239"/>
      <c r="L34" s="238">
        <v>12868.6</v>
      </c>
      <c r="M34" s="239"/>
      <c r="N34" s="238">
        <v>400192</v>
      </c>
      <c r="O34" s="239"/>
      <c r="P34" s="238">
        <v>14006.73</v>
      </c>
    </row>
    <row r="35" spans="1:16" ht="12" customHeight="1">
      <c r="A35" s="206" t="s">
        <v>60</v>
      </c>
      <c r="B35" s="238">
        <v>950969299</v>
      </c>
      <c r="C35" s="239"/>
      <c r="D35" s="238">
        <v>29365620.900000006</v>
      </c>
      <c r="E35" s="239"/>
      <c r="F35" s="238">
        <v>95395875</v>
      </c>
      <c r="G35" s="239"/>
      <c r="H35" s="238">
        <v>1907917.5</v>
      </c>
      <c r="I35" s="239"/>
      <c r="J35" s="238">
        <v>0</v>
      </c>
      <c r="K35" s="239"/>
      <c r="L35" s="238">
        <v>0</v>
      </c>
      <c r="M35" s="239"/>
      <c r="N35" s="238">
        <v>268521330</v>
      </c>
      <c r="O35" s="239"/>
      <c r="P35" s="238">
        <v>1760618.97</v>
      </c>
    </row>
    <row r="36" spans="1:16" ht="12" customHeight="1">
      <c r="A36" s="206" t="s">
        <v>62</v>
      </c>
      <c r="B36" s="238">
        <v>73889768</v>
      </c>
      <c r="C36" s="239"/>
      <c r="D36" s="238">
        <v>3059270.39</v>
      </c>
      <c r="E36" s="239"/>
      <c r="F36" s="238">
        <v>6316950</v>
      </c>
      <c r="G36" s="239"/>
      <c r="H36" s="238">
        <v>236885.62</v>
      </c>
      <c r="I36" s="239"/>
      <c r="J36" s="238">
        <v>0</v>
      </c>
      <c r="K36" s="239"/>
      <c r="L36" s="238">
        <v>0</v>
      </c>
      <c r="M36" s="239"/>
      <c r="N36" s="238">
        <v>112585165</v>
      </c>
      <c r="O36" s="239"/>
      <c r="P36" s="238">
        <v>886991.03</v>
      </c>
    </row>
    <row r="37" spans="1:16" ht="8.25" customHeight="1">
      <c r="B37" s="238"/>
      <c r="C37" s="239"/>
      <c r="D37" s="238"/>
      <c r="E37" s="239"/>
      <c r="F37" s="238"/>
      <c r="G37" s="239"/>
      <c r="H37" s="238"/>
      <c r="I37" s="239"/>
      <c r="J37" s="241"/>
      <c r="K37" s="239"/>
      <c r="L37" s="241"/>
      <c r="M37" s="239"/>
      <c r="N37" s="238"/>
      <c r="O37" s="239"/>
      <c r="P37" s="238"/>
    </row>
    <row r="38" spans="1:16" ht="12" customHeight="1">
      <c r="A38" s="206" t="s">
        <v>64</v>
      </c>
      <c r="B38" s="238">
        <v>118008511</v>
      </c>
      <c r="C38" s="239"/>
      <c r="D38" s="238">
        <v>2043765</v>
      </c>
      <c r="E38" s="239"/>
      <c r="F38" s="238">
        <v>81006466</v>
      </c>
      <c r="G38" s="239"/>
      <c r="H38" s="238">
        <v>1498619.62</v>
      </c>
      <c r="I38" s="239"/>
      <c r="J38" s="238">
        <v>884919</v>
      </c>
      <c r="K38" s="239"/>
      <c r="L38" s="238">
        <v>92916.69</v>
      </c>
      <c r="M38" s="239"/>
      <c r="N38" s="238">
        <v>119034999</v>
      </c>
      <c r="O38" s="239"/>
      <c r="P38" s="238">
        <v>716216.05999999994</v>
      </c>
    </row>
    <row r="39" spans="1:16" ht="12" customHeight="1">
      <c r="A39" s="206" t="s">
        <v>66</v>
      </c>
      <c r="B39" s="238">
        <v>277683945</v>
      </c>
      <c r="C39" s="239"/>
      <c r="D39" s="238">
        <v>12044238.58</v>
      </c>
      <c r="E39" s="239"/>
      <c r="F39" s="238">
        <v>105351429</v>
      </c>
      <c r="G39" s="239"/>
      <c r="H39" s="238">
        <v>3468619.87</v>
      </c>
      <c r="I39" s="239"/>
      <c r="J39" s="238">
        <v>0</v>
      </c>
      <c r="K39" s="239"/>
      <c r="L39" s="238">
        <v>0</v>
      </c>
      <c r="M39" s="239"/>
      <c r="N39" s="238">
        <v>224625992</v>
      </c>
      <c r="O39" s="239"/>
      <c r="P39" s="238">
        <v>1782826.0099999998</v>
      </c>
    </row>
    <row r="40" spans="1:16" ht="12" customHeight="1">
      <c r="A40" s="206" t="s">
        <v>68</v>
      </c>
      <c r="B40" s="238">
        <v>141395174</v>
      </c>
      <c r="C40" s="239"/>
      <c r="D40" s="238">
        <v>4471127.2176000001</v>
      </c>
      <c r="E40" s="239"/>
      <c r="F40" s="238">
        <v>6805175</v>
      </c>
      <c r="G40" s="239"/>
      <c r="H40" s="238">
        <v>81662.100000000006</v>
      </c>
      <c r="I40" s="239"/>
      <c r="J40" s="238">
        <v>2481440</v>
      </c>
      <c r="K40" s="239"/>
      <c r="L40" s="238">
        <v>93054</v>
      </c>
      <c r="M40" s="239"/>
      <c r="N40" s="238">
        <v>45301553</v>
      </c>
      <c r="O40" s="239"/>
      <c r="P40" s="238">
        <v>398858.77520000003</v>
      </c>
    </row>
    <row r="41" spans="1:16" ht="12" customHeight="1">
      <c r="A41" s="206" t="s">
        <v>70</v>
      </c>
      <c r="B41" s="238">
        <v>15420863641</v>
      </c>
      <c r="C41" s="239"/>
      <c r="D41" s="238">
        <v>701029765.94169998</v>
      </c>
      <c r="E41" s="239"/>
      <c r="F41" s="238">
        <v>28399028</v>
      </c>
      <c r="G41" s="239"/>
      <c r="H41" s="238">
        <v>1297835.5796000001</v>
      </c>
      <c r="I41" s="239"/>
      <c r="J41" s="238">
        <v>0</v>
      </c>
      <c r="K41" s="239"/>
      <c r="L41" s="238">
        <v>0</v>
      </c>
      <c r="M41" s="239"/>
      <c r="N41" s="238">
        <v>4174740736</v>
      </c>
      <c r="O41" s="239"/>
      <c r="P41" s="238">
        <v>48229418.991999999</v>
      </c>
    </row>
    <row r="42" spans="1:16" ht="12" customHeight="1">
      <c r="A42" s="206" t="s">
        <v>72</v>
      </c>
      <c r="B42" s="238">
        <v>1149259013</v>
      </c>
      <c r="C42" s="239"/>
      <c r="D42" s="238">
        <v>42708860.539999992</v>
      </c>
      <c r="E42" s="239"/>
      <c r="F42" s="238">
        <v>16266517</v>
      </c>
      <c r="G42" s="239"/>
      <c r="H42" s="238">
        <v>374129.99</v>
      </c>
      <c r="I42" s="239"/>
      <c r="J42" s="238">
        <v>0</v>
      </c>
      <c r="K42" s="239"/>
      <c r="L42" s="238">
        <v>0</v>
      </c>
      <c r="M42" s="239"/>
      <c r="N42" s="238">
        <v>738721754</v>
      </c>
      <c r="O42" s="239"/>
      <c r="P42" s="238">
        <v>7346495.7237999998</v>
      </c>
    </row>
    <row r="43" spans="1:16" ht="13.8">
      <c r="A43" s="205" t="s">
        <v>321</v>
      </c>
      <c r="B43" s="231"/>
      <c r="C43" s="217"/>
      <c r="D43" s="231"/>
      <c r="E43" s="217"/>
      <c r="F43" s="231"/>
      <c r="G43" s="217"/>
      <c r="H43" s="231"/>
      <c r="I43" s="217"/>
      <c r="J43" s="231"/>
      <c r="K43" s="217"/>
      <c r="L43" s="231"/>
      <c r="M43" s="217"/>
      <c r="N43" s="231"/>
      <c r="O43" s="217"/>
      <c r="P43" s="231"/>
    </row>
    <row r="44" spans="1:16" ht="13.2">
      <c r="A44" s="232" t="s">
        <v>314</v>
      </c>
      <c r="B44" s="233"/>
      <c r="C44" s="233"/>
      <c r="D44" s="233"/>
      <c r="E44" s="233"/>
      <c r="F44" s="233"/>
      <c r="G44" s="233"/>
      <c r="H44" s="233"/>
      <c r="I44" s="233"/>
      <c r="J44" s="233"/>
      <c r="K44" s="233"/>
      <c r="L44" s="233"/>
      <c r="M44" s="233"/>
      <c r="N44" s="233"/>
      <c r="O44" s="233"/>
      <c r="P44" s="233"/>
    </row>
    <row r="45" spans="1:16" ht="13.2">
      <c r="A45" s="232" t="s">
        <v>350</v>
      </c>
      <c r="B45" s="233"/>
      <c r="C45" s="233"/>
      <c r="D45" s="233"/>
      <c r="E45" s="233"/>
      <c r="F45" s="233"/>
      <c r="G45" s="233"/>
      <c r="H45" s="233"/>
      <c r="I45" s="233"/>
      <c r="J45" s="233"/>
      <c r="K45" s="233"/>
      <c r="L45" s="233"/>
      <c r="M45" s="233"/>
      <c r="N45" s="233"/>
      <c r="O45" s="233"/>
      <c r="P45" s="233"/>
    </row>
    <row r="46" spans="1:16" ht="11.25" customHeight="1" thickBot="1">
      <c r="A46" s="207"/>
      <c r="B46" s="207"/>
      <c r="C46" s="207"/>
      <c r="D46" s="207"/>
      <c r="E46" s="207"/>
      <c r="F46" s="207"/>
      <c r="G46" s="207"/>
      <c r="H46" s="207"/>
      <c r="I46" s="207"/>
      <c r="J46" s="207"/>
      <c r="K46" s="207"/>
      <c r="L46" s="207"/>
      <c r="M46" s="207"/>
      <c r="N46" s="207"/>
      <c r="O46" s="207"/>
      <c r="P46" s="207"/>
    </row>
    <row r="47" spans="1:16" ht="14.25" customHeight="1">
      <c r="A47" s="217"/>
      <c r="B47" s="328" t="s">
        <v>315</v>
      </c>
      <c r="C47" s="328"/>
      <c r="D47" s="328"/>
      <c r="E47" s="217"/>
      <c r="F47" s="328" t="s">
        <v>316</v>
      </c>
      <c r="G47" s="328"/>
      <c r="H47" s="328"/>
      <c r="I47" s="217"/>
      <c r="J47" s="328" t="s">
        <v>317</v>
      </c>
      <c r="K47" s="328"/>
      <c r="L47" s="328"/>
      <c r="M47" s="217"/>
      <c r="N47" s="328" t="s">
        <v>318</v>
      </c>
      <c r="O47" s="328"/>
      <c r="P47" s="328"/>
    </row>
    <row r="48" spans="1:16" ht="12" customHeight="1">
      <c r="A48" s="234" t="s">
        <v>6</v>
      </c>
      <c r="B48" s="235" t="s">
        <v>319</v>
      </c>
      <c r="C48" s="208"/>
      <c r="D48" s="235" t="s">
        <v>320</v>
      </c>
      <c r="E48" s="208"/>
      <c r="F48" s="235" t="s">
        <v>319</v>
      </c>
      <c r="G48" s="208"/>
      <c r="H48" s="235" t="s">
        <v>320</v>
      </c>
      <c r="I48" s="208"/>
      <c r="J48" s="235" t="s">
        <v>319</v>
      </c>
      <c r="K48" s="208"/>
      <c r="L48" s="235" t="s">
        <v>320</v>
      </c>
      <c r="M48" s="208"/>
      <c r="N48" s="235" t="s">
        <v>319</v>
      </c>
      <c r="O48" s="208"/>
      <c r="P48" s="235" t="s">
        <v>320</v>
      </c>
    </row>
    <row r="49" spans="1:16" ht="8.25" customHeight="1">
      <c r="B49" s="238"/>
      <c r="C49" s="240"/>
      <c r="D49" s="238"/>
      <c r="E49" s="240"/>
      <c r="F49" s="238"/>
      <c r="G49" s="240"/>
      <c r="H49" s="238"/>
      <c r="I49" s="240"/>
      <c r="J49" s="238"/>
      <c r="K49" s="240"/>
      <c r="L49" s="238"/>
      <c r="M49" s="240"/>
      <c r="N49" s="238"/>
      <c r="O49" s="240"/>
      <c r="P49" s="238"/>
    </row>
    <row r="50" spans="1:16" ht="12" customHeight="1">
      <c r="A50" s="206" t="s">
        <v>74</v>
      </c>
      <c r="B50" s="236">
        <v>131580691</v>
      </c>
      <c r="C50" s="237"/>
      <c r="D50" s="236">
        <v>3655334.0795000005</v>
      </c>
      <c r="E50" s="237"/>
      <c r="F50" s="236">
        <v>17307927</v>
      </c>
      <c r="G50" s="237"/>
      <c r="H50" s="236">
        <v>268272.86849999998</v>
      </c>
      <c r="I50" s="237"/>
      <c r="J50" s="236">
        <v>2153388</v>
      </c>
      <c r="K50" s="237"/>
      <c r="L50" s="236">
        <v>75368.58</v>
      </c>
      <c r="M50" s="237"/>
      <c r="N50" s="236">
        <v>60073354</v>
      </c>
      <c r="O50" s="237"/>
      <c r="P50" s="236">
        <v>371541.52399999998</v>
      </c>
    </row>
    <row r="51" spans="1:16" ht="12" customHeight="1">
      <c r="A51" s="206" t="s">
        <v>76</v>
      </c>
      <c r="B51" s="238">
        <v>236697213</v>
      </c>
      <c r="C51" s="239"/>
      <c r="D51" s="238">
        <v>10222350.75</v>
      </c>
      <c r="E51" s="239"/>
      <c r="F51" s="238">
        <v>590595</v>
      </c>
      <c r="G51" s="239"/>
      <c r="H51" s="238">
        <v>11221.3</v>
      </c>
      <c r="I51" s="239"/>
      <c r="J51" s="238">
        <v>12841686</v>
      </c>
      <c r="K51" s="239"/>
      <c r="L51" s="238">
        <v>372408.89</v>
      </c>
      <c r="M51" s="239"/>
      <c r="N51" s="238">
        <v>575551601</v>
      </c>
      <c r="O51" s="239"/>
      <c r="P51" s="238">
        <v>5364821.1700000009</v>
      </c>
    </row>
    <row r="52" spans="1:16" s="200" customFormat="1" ht="12" customHeight="1">
      <c r="A52" s="242" t="s">
        <v>9</v>
      </c>
      <c r="B52" s="238">
        <v>663112681</v>
      </c>
      <c r="C52" s="243"/>
      <c r="D52" s="238">
        <v>15269989.310000001</v>
      </c>
      <c r="E52" s="243"/>
      <c r="F52" s="238">
        <v>132597424</v>
      </c>
      <c r="G52" s="243"/>
      <c r="H52" s="238">
        <v>928182.05</v>
      </c>
      <c r="I52" s="243"/>
      <c r="J52" s="238">
        <v>78239240</v>
      </c>
      <c r="K52" s="243"/>
      <c r="L52" s="238">
        <v>844983.83</v>
      </c>
      <c r="M52" s="243"/>
      <c r="N52" s="238">
        <v>179241818</v>
      </c>
      <c r="O52" s="243"/>
      <c r="P52" s="238">
        <v>1100450.1399999999</v>
      </c>
    </row>
    <row r="53" spans="1:16" ht="12" customHeight="1">
      <c r="A53" s="206" t="s">
        <v>79</v>
      </c>
      <c r="B53" s="238">
        <v>1133847750</v>
      </c>
      <c r="C53" s="239"/>
      <c r="D53" s="238">
        <v>52008092.899999999</v>
      </c>
      <c r="E53" s="239"/>
      <c r="F53" s="238">
        <v>406949415</v>
      </c>
      <c r="G53" s="239"/>
      <c r="H53" s="238">
        <v>8138988.2999999998</v>
      </c>
      <c r="I53" s="239"/>
      <c r="J53" s="238">
        <v>0</v>
      </c>
      <c r="K53" s="239"/>
      <c r="L53" s="238">
        <v>0</v>
      </c>
      <c r="M53" s="239"/>
      <c r="N53" s="238">
        <v>405888133</v>
      </c>
      <c r="O53" s="239"/>
      <c r="P53" s="238">
        <v>2538511.8400000003</v>
      </c>
    </row>
    <row r="54" spans="1:16" ht="12" customHeight="1">
      <c r="A54" s="206" t="s">
        <v>81</v>
      </c>
      <c r="B54" s="238">
        <v>202559270</v>
      </c>
      <c r="C54" s="239"/>
      <c r="D54" s="238">
        <v>3978677.27</v>
      </c>
      <c r="E54" s="239"/>
      <c r="F54" s="238">
        <v>260510116</v>
      </c>
      <c r="G54" s="239"/>
      <c r="H54" s="238">
        <v>5262304.3600000003</v>
      </c>
      <c r="I54" s="239"/>
      <c r="J54" s="238">
        <v>25340459</v>
      </c>
      <c r="K54" s="239"/>
      <c r="L54" s="238">
        <v>210325.81</v>
      </c>
      <c r="M54" s="239"/>
      <c r="N54" s="238">
        <v>115917047</v>
      </c>
      <c r="O54" s="239"/>
      <c r="P54" s="238">
        <v>780051.49</v>
      </c>
    </row>
    <row r="55" spans="1:16" ht="8.25" customHeight="1">
      <c r="B55" s="238"/>
      <c r="C55" s="239"/>
      <c r="D55" s="238"/>
      <c r="E55" s="239"/>
      <c r="F55" s="238"/>
      <c r="G55" s="239"/>
      <c r="H55" s="238"/>
      <c r="I55" s="239"/>
      <c r="J55" s="238"/>
      <c r="K55" s="239"/>
      <c r="L55" s="238"/>
      <c r="M55" s="239"/>
      <c r="N55" s="238"/>
      <c r="O55" s="239"/>
      <c r="P55" s="238"/>
    </row>
    <row r="56" spans="1:16" s="199" customFormat="1" ht="12" customHeight="1">
      <c r="A56" s="244" t="s">
        <v>20</v>
      </c>
      <c r="B56" s="238">
        <v>510481624</v>
      </c>
      <c r="C56" s="243"/>
      <c r="D56" s="238">
        <v>13614018.682300001</v>
      </c>
      <c r="E56" s="243"/>
      <c r="F56" s="238">
        <v>9117208</v>
      </c>
      <c r="G56" s="243"/>
      <c r="H56" s="238">
        <v>268957.636</v>
      </c>
      <c r="I56" s="243"/>
      <c r="J56" s="238">
        <v>0</v>
      </c>
      <c r="K56" s="243"/>
      <c r="L56" s="238">
        <v>0</v>
      </c>
      <c r="M56" s="243"/>
      <c r="N56" s="238">
        <v>147547319</v>
      </c>
      <c r="O56" s="243"/>
      <c r="P56" s="238">
        <v>1027727.3806</v>
      </c>
    </row>
    <row r="57" spans="1:16" s="199" customFormat="1" ht="12" customHeight="1">
      <c r="A57" s="244" t="s">
        <v>22</v>
      </c>
      <c r="B57" s="238">
        <v>543971378</v>
      </c>
      <c r="C57" s="243"/>
      <c r="D57" s="238">
        <v>21431263.940000001</v>
      </c>
      <c r="E57" s="243"/>
      <c r="F57" s="238">
        <v>47075783</v>
      </c>
      <c r="G57" s="243"/>
      <c r="H57" s="238">
        <v>470757.83</v>
      </c>
      <c r="I57" s="243"/>
      <c r="J57" s="238">
        <v>0</v>
      </c>
      <c r="K57" s="243"/>
      <c r="L57" s="238">
        <v>0</v>
      </c>
      <c r="M57" s="243"/>
      <c r="N57" s="238">
        <v>93048545</v>
      </c>
      <c r="O57" s="243"/>
      <c r="P57" s="238">
        <v>511069.35000000003</v>
      </c>
    </row>
    <row r="58" spans="1:16" s="199" customFormat="1" ht="12" customHeight="1">
      <c r="A58" s="244" t="s">
        <v>24</v>
      </c>
      <c r="B58" s="238">
        <v>127786990</v>
      </c>
      <c r="C58" s="243"/>
      <c r="D58" s="238">
        <v>2178719.0300000003</v>
      </c>
      <c r="E58" s="243"/>
      <c r="F58" s="238">
        <v>21724721</v>
      </c>
      <c r="G58" s="243"/>
      <c r="H58" s="238">
        <v>380182.62</v>
      </c>
      <c r="I58" s="243"/>
      <c r="J58" s="238">
        <v>796294</v>
      </c>
      <c r="K58" s="243"/>
      <c r="L58" s="238">
        <v>53351.7</v>
      </c>
      <c r="M58" s="243"/>
      <c r="N58" s="238">
        <v>58454919</v>
      </c>
      <c r="O58" s="243"/>
      <c r="P58" s="238">
        <v>327347.55</v>
      </c>
    </row>
    <row r="59" spans="1:16" ht="12" customHeight="1">
      <c r="A59" s="206" t="s">
        <v>26</v>
      </c>
      <c r="B59" s="238">
        <v>146184766</v>
      </c>
      <c r="C59" s="239"/>
      <c r="D59" s="238">
        <v>7007003.3999999994</v>
      </c>
      <c r="E59" s="239"/>
      <c r="F59" s="238">
        <v>9207972</v>
      </c>
      <c r="G59" s="239"/>
      <c r="H59" s="238">
        <v>230199.3</v>
      </c>
      <c r="I59" s="239"/>
      <c r="J59" s="238">
        <v>0</v>
      </c>
      <c r="K59" s="239"/>
      <c r="L59" s="238">
        <v>0</v>
      </c>
      <c r="M59" s="239"/>
      <c r="N59" s="238">
        <v>58478798</v>
      </c>
      <c r="O59" s="239"/>
      <c r="P59" s="238">
        <v>479526.14</v>
      </c>
    </row>
    <row r="60" spans="1:16" ht="12" customHeight="1">
      <c r="A60" s="206" t="s">
        <v>28</v>
      </c>
      <c r="B60" s="238">
        <v>71156050</v>
      </c>
      <c r="C60" s="243"/>
      <c r="D60" s="238">
        <v>3325374.1100000003</v>
      </c>
      <c r="E60" s="243"/>
      <c r="F60" s="238">
        <v>24115970</v>
      </c>
      <c r="G60" s="243"/>
      <c r="H60" s="238">
        <v>964638.8</v>
      </c>
      <c r="I60" s="243"/>
      <c r="J60" s="238">
        <v>0</v>
      </c>
      <c r="K60" s="245"/>
      <c r="L60" s="238">
        <v>0</v>
      </c>
      <c r="M60" s="245"/>
      <c r="N60" s="238">
        <v>955974281</v>
      </c>
      <c r="O60" s="243"/>
      <c r="P60" s="238">
        <v>6439318.6400000006</v>
      </c>
    </row>
    <row r="61" spans="1:16" ht="8.25" customHeight="1">
      <c r="B61" s="206"/>
      <c r="D61" s="206"/>
      <c r="F61" s="206"/>
      <c r="H61" s="206"/>
      <c r="J61" s="206"/>
      <c r="L61" s="206"/>
      <c r="N61" s="206"/>
      <c r="P61" s="206"/>
    </row>
    <row r="62" spans="1:16" ht="12" customHeight="1">
      <c r="A62" s="206" t="s">
        <v>136</v>
      </c>
      <c r="B62" s="238">
        <v>274897100</v>
      </c>
      <c r="C62" s="243"/>
      <c r="D62" s="238">
        <v>9694647.2300000004</v>
      </c>
      <c r="E62" s="238"/>
      <c r="F62" s="238">
        <v>121191900</v>
      </c>
      <c r="G62" s="238"/>
      <c r="H62" s="238">
        <v>1527017.94</v>
      </c>
      <c r="I62" s="238"/>
      <c r="J62" s="238">
        <v>0</v>
      </c>
      <c r="K62" s="241"/>
      <c r="L62" s="238">
        <v>0</v>
      </c>
      <c r="M62" s="241"/>
      <c r="N62" s="238">
        <v>1087342959</v>
      </c>
      <c r="O62" s="238"/>
      <c r="P62" s="238">
        <v>5454617.3300000001</v>
      </c>
    </row>
    <row r="63" spans="1:16" ht="12" customHeight="1">
      <c r="A63" s="206" t="s">
        <v>30</v>
      </c>
      <c r="B63" s="238">
        <v>1791291203.5899999</v>
      </c>
      <c r="C63" s="243"/>
      <c r="D63" s="238">
        <v>56123283.999999993</v>
      </c>
      <c r="E63" s="243"/>
      <c r="F63" s="238">
        <v>56346964.689999998</v>
      </c>
      <c r="G63" s="243"/>
      <c r="H63" s="238">
        <v>2010179.52</v>
      </c>
      <c r="I63" s="243"/>
      <c r="J63" s="238">
        <v>87540555.709999993</v>
      </c>
      <c r="K63" s="243"/>
      <c r="L63" s="238">
        <v>1663478.55</v>
      </c>
      <c r="M63" s="243"/>
      <c r="N63" s="238">
        <v>770850468</v>
      </c>
      <c r="O63" s="243"/>
      <c r="P63" s="238">
        <v>6433877.4399999995</v>
      </c>
    </row>
    <row r="64" spans="1:16" ht="12" customHeight="1">
      <c r="A64" s="206" t="s">
        <v>32</v>
      </c>
      <c r="B64" s="238">
        <v>4213909674</v>
      </c>
      <c r="C64" s="243"/>
      <c r="D64" s="238">
        <v>128827390</v>
      </c>
      <c r="E64" s="243"/>
      <c r="F64" s="238">
        <v>289496363</v>
      </c>
      <c r="G64" s="243"/>
      <c r="H64" s="238">
        <v>868489</v>
      </c>
      <c r="I64" s="243"/>
      <c r="J64" s="238">
        <v>0</v>
      </c>
      <c r="K64" s="245"/>
      <c r="L64" s="238">
        <v>0</v>
      </c>
      <c r="M64" s="245"/>
      <c r="N64" s="238">
        <v>1164433236</v>
      </c>
      <c r="O64" s="243"/>
      <c r="P64" s="238">
        <v>10183007</v>
      </c>
    </row>
    <row r="65" spans="1:16" ht="12" customHeight="1">
      <c r="A65" s="206" t="s">
        <v>34</v>
      </c>
      <c r="B65" s="238">
        <v>462881447</v>
      </c>
      <c r="C65" s="243"/>
      <c r="D65" s="238">
        <v>6947548</v>
      </c>
      <c r="E65" s="243"/>
      <c r="F65" s="238">
        <v>338244156</v>
      </c>
      <c r="G65" s="243"/>
      <c r="H65" s="238">
        <v>5242784</v>
      </c>
      <c r="I65" s="243"/>
      <c r="J65" s="238">
        <v>0</v>
      </c>
      <c r="K65" s="245"/>
      <c r="L65" s="238">
        <v>0</v>
      </c>
      <c r="M65" s="245"/>
      <c r="N65" s="238">
        <v>196870290</v>
      </c>
      <c r="O65" s="243"/>
      <c r="P65" s="238">
        <v>1094040.44</v>
      </c>
    </row>
    <row r="66" spans="1:16" ht="12" customHeight="1">
      <c r="A66" s="206" t="s">
        <v>35</v>
      </c>
      <c r="B66" s="238">
        <v>24272628</v>
      </c>
      <c r="C66" s="239"/>
      <c r="D66" s="238">
        <v>652088.51</v>
      </c>
      <c r="E66" s="239"/>
      <c r="F66" s="238">
        <v>113772</v>
      </c>
      <c r="G66" s="239"/>
      <c r="H66" s="238">
        <v>1137.72</v>
      </c>
      <c r="I66" s="239"/>
      <c r="J66" s="238">
        <v>339413</v>
      </c>
      <c r="K66" s="239"/>
      <c r="L66" s="238">
        <v>3394.13</v>
      </c>
      <c r="M66" s="239"/>
      <c r="N66" s="238">
        <v>24063134</v>
      </c>
      <c r="O66" s="239"/>
      <c r="P66" s="238">
        <v>119282.03289999999</v>
      </c>
    </row>
    <row r="67" spans="1:16" ht="8.25" customHeight="1">
      <c r="B67" s="238"/>
      <c r="C67" s="239"/>
      <c r="D67" s="238"/>
      <c r="E67" s="239"/>
      <c r="F67" s="238"/>
      <c r="G67" s="239"/>
      <c r="H67" s="238"/>
      <c r="I67" s="239"/>
      <c r="J67" s="238"/>
      <c r="K67" s="239"/>
      <c r="L67" s="238"/>
      <c r="M67" s="239"/>
      <c r="N67" s="238"/>
      <c r="O67" s="239"/>
      <c r="P67" s="238"/>
    </row>
    <row r="68" spans="1:16" ht="12" customHeight="1">
      <c r="A68" s="206" t="s">
        <v>37</v>
      </c>
      <c r="B68" s="238">
        <v>376683327</v>
      </c>
      <c r="C68" s="239"/>
      <c r="D68" s="238">
        <v>15941736.008000001</v>
      </c>
      <c r="E68" s="239"/>
      <c r="F68" s="238">
        <v>285002834</v>
      </c>
      <c r="G68" s="239"/>
      <c r="H68" s="238">
        <v>4987549.5949999997</v>
      </c>
      <c r="I68" s="239"/>
      <c r="J68" s="238">
        <v>0</v>
      </c>
      <c r="K68" s="239"/>
      <c r="L68" s="238">
        <v>0</v>
      </c>
      <c r="M68" s="239"/>
      <c r="N68" s="238">
        <v>863553</v>
      </c>
      <c r="O68" s="239"/>
      <c r="P68" s="238">
        <v>38859.885000000002</v>
      </c>
    </row>
    <row r="69" spans="1:16" ht="12" customHeight="1">
      <c r="A69" s="206" t="s">
        <v>359</v>
      </c>
      <c r="B69" s="238">
        <v>887639206</v>
      </c>
      <c r="C69" s="239"/>
      <c r="D69" s="238">
        <v>34396220</v>
      </c>
      <c r="E69" s="239"/>
      <c r="F69" s="238">
        <v>151207956</v>
      </c>
      <c r="G69" s="239"/>
      <c r="H69" s="238">
        <v>6069230</v>
      </c>
      <c r="I69" s="239"/>
      <c r="J69" s="238">
        <v>0</v>
      </c>
      <c r="K69" s="239"/>
      <c r="L69" s="238">
        <v>0</v>
      </c>
      <c r="M69" s="239"/>
      <c r="N69" s="238">
        <v>262267902</v>
      </c>
      <c r="O69" s="239"/>
      <c r="P69" s="238">
        <v>2209163</v>
      </c>
    </row>
    <row r="70" spans="1:16" ht="12" customHeight="1">
      <c r="A70" s="206" t="s">
        <v>40</v>
      </c>
      <c r="B70" s="238">
        <v>100753547</v>
      </c>
      <c r="C70" s="239"/>
      <c r="D70" s="238">
        <v>30671.931858999993</v>
      </c>
      <c r="E70" s="239"/>
      <c r="F70" s="238">
        <v>11678015</v>
      </c>
      <c r="G70" s="239"/>
      <c r="H70" s="238">
        <v>1284.5816499999999</v>
      </c>
      <c r="I70" s="239"/>
      <c r="J70" s="238">
        <v>6804866</v>
      </c>
      <c r="K70" s="239"/>
      <c r="L70" s="238">
        <v>442.31628999999998</v>
      </c>
      <c r="M70" s="239"/>
      <c r="N70" s="238">
        <v>32038265</v>
      </c>
      <c r="O70" s="239"/>
      <c r="P70" s="238">
        <v>1670.166626</v>
      </c>
    </row>
    <row r="71" spans="1:16" ht="12" customHeight="1">
      <c r="A71" s="206" t="s">
        <v>42</v>
      </c>
      <c r="B71" s="238">
        <v>277704377</v>
      </c>
      <c r="C71" s="243"/>
      <c r="D71" s="238">
        <v>9617240.9500000011</v>
      </c>
      <c r="E71" s="243"/>
      <c r="F71" s="238">
        <v>7324571</v>
      </c>
      <c r="G71" s="243"/>
      <c r="H71" s="238">
        <v>183114.34</v>
      </c>
      <c r="I71" s="243"/>
      <c r="J71" s="238">
        <v>0</v>
      </c>
      <c r="K71" s="245"/>
      <c r="L71" s="238">
        <v>0</v>
      </c>
      <c r="M71" s="245"/>
      <c r="N71" s="238">
        <v>255843825</v>
      </c>
      <c r="O71" s="243"/>
      <c r="P71" s="238">
        <v>1796653.43</v>
      </c>
    </row>
    <row r="72" spans="1:16" ht="12" customHeight="1">
      <c r="A72" s="206" t="s">
        <v>172</v>
      </c>
      <c r="B72" s="238">
        <v>132155856</v>
      </c>
      <c r="C72" s="243"/>
      <c r="D72" s="238">
        <v>486980.73</v>
      </c>
      <c r="E72" s="243"/>
      <c r="F72" s="238">
        <v>23780554</v>
      </c>
      <c r="G72" s="243"/>
      <c r="H72" s="238">
        <v>535063</v>
      </c>
      <c r="I72" s="243"/>
      <c r="J72" s="238">
        <v>0</v>
      </c>
      <c r="K72" s="243"/>
      <c r="L72" s="238">
        <v>0</v>
      </c>
      <c r="M72" s="243"/>
      <c r="N72" s="238">
        <v>39636899</v>
      </c>
      <c r="O72" s="243"/>
      <c r="P72" s="238">
        <v>342916.18</v>
      </c>
    </row>
    <row r="73" spans="1:16" ht="8.25" customHeight="1">
      <c r="B73" s="238"/>
      <c r="C73" s="240"/>
      <c r="D73" s="238"/>
      <c r="E73" s="240"/>
      <c r="F73" s="238"/>
      <c r="G73" s="240"/>
      <c r="H73" s="238"/>
      <c r="I73" s="240"/>
      <c r="J73" s="238"/>
      <c r="K73" s="240"/>
      <c r="L73" s="238"/>
      <c r="M73" s="240"/>
      <c r="N73" s="238"/>
      <c r="O73" s="240"/>
      <c r="P73" s="238"/>
    </row>
    <row r="74" spans="1:16" ht="12" customHeight="1">
      <c r="A74" s="206" t="s">
        <v>45</v>
      </c>
      <c r="B74" s="238">
        <v>126788980</v>
      </c>
      <c r="C74" s="243"/>
      <c r="D74" s="238">
        <v>2418796.89</v>
      </c>
      <c r="E74" s="243"/>
      <c r="F74" s="238">
        <v>435750</v>
      </c>
      <c r="G74" s="243"/>
      <c r="H74" s="238">
        <v>6623.4</v>
      </c>
      <c r="I74" s="243"/>
      <c r="J74" s="238">
        <v>11372483</v>
      </c>
      <c r="K74" s="243"/>
      <c r="L74" s="238">
        <v>113724.83</v>
      </c>
      <c r="M74" s="243"/>
      <c r="N74" s="238">
        <v>67710661</v>
      </c>
      <c r="O74" s="243"/>
      <c r="P74" s="238">
        <v>427328.62</v>
      </c>
    </row>
    <row r="75" spans="1:16">
      <c r="A75" s="206" t="s">
        <v>47</v>
      </c>
      <c r="B75" s="238">
        <v>171273811</v>
      </c>
      <c r="C75" s="243"/>
      <c r="D75" s="238">
        <v>3183455.8000000003</v>
      </c>
      <c r="E75" s="243"/>
      <c r="F75" s="238">
        <v>31255386</v>
      </c>
      <c r="G75" s="243"/>
      <c r="H75" s="238">
        <v>625107.72</v>
      </c>
      <c r="I75" s="245"/>
      <c r="J75" s="238">
        <v>5144914</v>
      </c>
      <c r="K75" s="243"/>
      <c r="L75" s="238">
        <v>72543.31</v>
      </c>
      <c r="M75" s="243"/>
      <c r="N75" s="238">
        <v>87233857</v>
      </c>
      <c r="O75" s="243"/>
      <c r="P75" s="238">
        <v>544105.70000000007</v>
      </c>
    </row>
    <row r="76" spans="1:16" ht="12" customHeight="1">
      <c r="A76" s="206" t="s">
        <v>49</v>
      </c>
      <c r="B76" s="238">
        <v>12304315280</v>
      </c>
      <c r="C76" s="243">
        <v>26650663690</v>
      </c>
      <c r="D76" s="238">
        <v>492597258.4817</v>
      </c>
      <c r="E76" s="243"/>
      <c r="F76" s="238">
        <v>138655406</v>
      </c>
      <c r="G76" s="243">
        <v>879165274.00349987</v>
      </c>
      <c r="H76" s="238">
        <v>4422740.4525000006</v>
      </c>
      <c r="I76" s="243"/>
      <c r="J76" s="238">
        <v>0</v>
      </c>
      <c r="K76" s="245"/>
      <c r="L76" s="238">
        <v>0</v>
      </c>
      <c r="M76" s="245"/>
      <c r="N76" s="238">
        <v>3072880245</v>
      </c>
      <c r="O76" s="243"/>
      <c r="P76" s="238">
        <v>32162569.099649999</v>
      </c>
    </row>
    <row r="77" spans="1:16" ht="12" customHeight="1">
      <c r="A77" s="206" t="s">
        <v>51</v>
      </c>
      <c r="B77" s="238">
        <v>466996995</v>
      </c>
      <c r="C77" s="243"/>
      <c r="D77" s="238">
        <v>10519539.816500001</v>
      </c>
      <c r="E77" s="243"/>
      <c r="F77" s="238">
        <v>16737005</v>
      </c>
      <c r="G77" s="243"/>
      <c r="H77" s="238">
        <v>0</v>
      </c>
      <c r="I77" s="243"/>
      <c r="J77" s="238">
        <v>76979270</v>
      </c>
      <c r="K77" s="243"/>
      <c r="L77" s="238">
        <v>500365.255</v>
      </c>
      <c r="M77" s="243"/>
      <c r="N77" s="238">
        <v>2310302210</v>
      </c>
      <c r="O77" s="243"/>
      <c r="P77" s="238">
        <v>16643551.955</v>
      </c>
    </row>
    <row r="78" spans="1:16" ht="12" customHeight="1">
      <c r="A78" s="206" t="s">
        <v>53</v>
      </c>
      <c r="B78" s="238">
        <v>99107580</v>
      </c>
      <c r="C78" s="243"/>
      <c r="D78" s="238">
        <v>3559236.7408000003</v>
      </c>
      <c r="E78" s="243"/>
      <c r="F78" s="238">
        <v>18453932</v>
      </c>
      <c r="G78" s="243"/>
      <c r="H78" s="238">
        <v>332170.74</v>
      </c>
      <c r="I78" s="243"/>
      <c r="J78" s="238">
        <v>7481209</v>
      </c>
      <c r="K78" s="243"/>
      <c r="L78" s="238">
        <v>89774.51</v>
      </c>
      <c r="M78" s="243"/>
      <c r="N78" s="238">
        <v>44092247</v>
      </c>
      <c r="O78" s="243"/>
      <c r="P78" s="238">
        <v>167550.5386</v>
      </c>
    </row>
    <row r="79" spans="1:16" ht="8.25" customHeight="1">
      <c r="B79" s="238"/>
      <c r="C79" s="243"/>
      <c r="D79" s="238"/>
      <c r="E79" s="243"/>
      <c r="F79" s="238"/>
      <c r="G79" s="243"/>
      <c r="H79" s="238"/>
      <c r="I79" s="243"/>
      <c r="J79" s="238"/>
      <c r="K79" s="243"/>
      <c r="L79" s="238"/>
      <c r="M79" s="243"/>
      <c r="N79" s="238"/>
      <c r="O79" s="243"/>
      <c r="P79" s="238"/>
    </row>
    <row r="80" spans="1:16" ht="12" customHeight="1">
      <c r="A80" s="206" t="s">
        <v>55</v>
      </c>
      <c r="B80" s="238">
        <v>139080580</v>
      </c>
      <c r="C80" s="243"/>
      <c r="D80" s="238">
        <v>4882933.8619999988</v>
      </c>
      <c r="E80" s="243"/>
      <c r="F80" s="238">
        <v>7984750</v>
      </c>
      <c r="G80" s="243"/>
      <c r="H80" s="238">
        <v>133345.32499999998</v>
      </c>
      <c r="I80" s="243"/>
      <c r="J80" s="238">
        <v>27559017</v>
      </c>
      <c r="K80" s="243"/>
      <c r="L80" s="238">
        <v>237007.54620000001</v>
      </c>
      <c r="M80" s="243"/>
      <c r="N80" s="238">
        <v>49926043</v>
      </c>
      <c r="O80" s="243"/>
      <c r="P80" s="238">
        <v>349482.30100000004</v>
      </c>
    </row>
    <row r="81" spans="1:16" ht="12" customHeight="1">
      <c r="A81" s="206" t="s">
        <v>57</v>
      </c>
      <c r="B81" s="241">
        <v>144452272</v>
      </c>
      <c r="C81" s="239"/>
      <c r="D81" s="241">
        <v>3884096.9299999997</v>
      </c>
      <c r="E81" s="239"/>
      <c r="F81" s="241">
        <v>0</v>
      </c>
      <c r="G81" s="239"/>
      <c r="H81" s="241">
        <v>0</v>
      </c>
      <c r="I81" s="239"/>
      <c r="J81" s="241">
        <v>0</v>
      </c>
      <c r="K81" s="239"/>
      <c r="L81" s="241">
        <v>0</v>
      </c>
      <c r="M81" s="239"/>
      <c r="N81" s="241">
        <v>24587836</v>
      </c>
      <c r="O81" s="239"/>
      <c r="P81" s="241">
        <v>159076.40125000002</v>
      </c>
    </row>
    <row r="82" spans="1:16" ht="12" customHeight="1">
      <c r="A82" s="206" t="s">
        <v>59</v>
      </c>
      <c r="B82" s="238">
        <v>1497897134</v>
      </c>
      <c r="C82" s="243"/>
      <c r="D82" s="238">
        <v>49801696.839999996</v>
      </c>
      <c r="E82" s="243"/>
      <c r="F82" s="238">
        <v>111271749</v>
      </c>
      <c r="G82" s="243"/>
      <c r="H82" s="238">
        <v>734395.8600000001</v>
      </c>
      <c r="I82" s="243"/>
      <c r="J82" s="238">
        <v>72978518</v>
      </c>
      <c r="K82" s="243"/>
      <c r="L82" s="238">
        <v>525446.84</v>
      </c>
      <c r="M82" s="243"/>
      <c r="N82" s="238">
        <v>341051293</v>
      </c>
      <c r="O82" s="243"/>
      <c r="P82" s="238">
        <v>1439304</v>
      </c>
    </row>
    <row r="83" spans="1:16" ht="12" customHeight="1">
      <c r="A83" s="206" t="s">
        <v>61</v>
      </c>
      <c r="B83" s="238">
        <v>242606257</v>
      </c>
      <c r="C83" s="243"/>
      <c r="D83" s="238">
        <v>3752585.0375999999</v>
      </c>
      <c r="E83" s="243"/>
      <c r="F83" s="238">
        <v>0</v>
      </c>
      <c r="G83" s="243"/>
      <c r="H83" s="238">
        <v>0</v>
      </c>
      <c r="I83" s="243"/>
      <c r="J83" s="238">
        <v>0</v>
      </c>
      <c r="K83" s="243"/>
      <c r="L83" s="238">
        <v>0</v>
      </c>
      <c r="M83" s="243"/>
      <c r="N83" s="238">
        <v>54234590</v>
      </c>
      <c r="O83" s="243"/>
      <c r="P83" s="238">
        <v>337156.07399999996</v>
      </c>
    </row>
    <row r="84" spans="1:16" ht="12" customHeight="1">
      <c r="A84" s="206" t="s">
        <v>63</v>
      </c>
      <c r="B84" s="238">
        <v>833858782</v>
      </c>
      <c r="C84" s="239"/>
      <c r="D84" s="238">
        <v>20829414.610000003</v>
      </c>
      <c r="E84" s="239"/>
      <c r="F84" s="238">
        <v>170149272</v>
      </c>
      <c r="G84" s="239"/>
      <c r="H84" s="238">
        <v>3096716.78</v>
      </c>
      <c r="I84" s="239"/>
      <c r="J84" s="238">
        <v>47984352</v>
      </c>
      <c r="K84" s="239"/>
      <c r="L84" s="238">
        <v>1463523.09</v>
      </c>
      <c r="M84" s="239"/>
      <c r="N84" s="238">
        <v>281205595</v>
      </c>
      <c r="O84" s="239"/>
      <c r="P84" s="238">
        <v>2508817.7800000003</v>
      </c>
    </row>
    <row r="85" spans="1:16" ht="13.8">
      <c r="A85" s="205" t="s">
        <v>321</v>
      </c>
      <c r="B85" s="231"/>
      <c r="C85" s="217"/>
      <c r="D85" s="231"/>
      <c r="E85" s="217"/>
      <c r="F85" s="231"/>
      <c r="G85" s="217"/>
      <c r="H85" s="231"/>
      <c r="I85" s="217"/>
      <c r="J85" s="231"/>
      <c r="K85" s="217"/>
      <c r="L85" s="231"/>
      <c r="M85" s="217"/>
      <c r="N85" s="231"/>
      <c r="O85" s="217"/>
      <c r="P85" s="231"/>
    </row>
    <row r="86" spans="1:16" ht="13.2">
      <c r="A86" s="232" t="s">
        <v>314</v>
      </c>
      <c r="B86" s="233"/>
      <c r="C86" s="233"/>
      <c r="D86" s="233"/>
      <c r="E86" s="233"/>
      <c r="F86" s="233"/>
      <c r="G86" s="233"/>
      <c r="H86" s="233"/>
      <c r="I86" s="233"/>
      <c r="J86" s="233"/>
      <c r="K86" s="233"/>
      <c r="L86" s="233"/>
      <c r="M86" s="233"/>
      <c r="N86" s="233"/>
      <c r="O86" s="233"/>
      <c r="P86" s="233"/>
    </row>
    <row r="87" spans="1:16" ht="13.2">
      <c r="A87" s="232" t="s">
        <v>350</v>
      </c>
      <c r="B87" s="233"/>
      <c r="C87" s="233"/>
      <c r="D87" s="233"/>
      <c r="E87" s="233"/>
      <c r="F87" s="233"/>
      <c r="G87" s="233"/>
      <c r="H87" s="233"/>
      <c r="I87" s="233"/>
      <c r="J87" s="233"/>
      <c r="K87" s="233"/>
      <c r="L87" s="233"/>
      <c r="M87" s="233"/>
      <c r="N87" s="233"/>
      <c r="O87" s="233"/>
      <c r="P87" s="233"/>
    </row>
    <row r="88" spans="1:16" ht="11.25" customHeight="1" thickBot="1">
      <c r="A88" s="207"/>
      <c r="B88" s="207"/>
      <c r="C88" s="207"/>
      <c r="D88" s="207"/>
      <c r="E88" s="207"/>
      <c r="F88" s="207"/>
      <c r="G88" s="207"/>
      <c r="H88" s="207"/>
      <c r="I88" s="207"/>
      <c r="J88" s="207"/>
      <c r="K88" s="207"/>
      <c r="L88" s="207"/>
      <c r="M88" s="207"/>
      <c r="N88" s="207"/>
      <c r="O88" s="207"/>
      <c r="P88" s="207"/>
    </row>
    <row r="89" spans="1:16" ht="14.25" customHeight="1">
      <c r="A89" s="217"/>
      <c r="B89" s="328" t="s">
        <v>315</v>
      </c>
      <c r="C89" s="328"/>
      <c r="D89" s="328"/>
      <c r="E89" s="217"/>
      <c r="F89" s="328" t="s">
        <v>316</v>
      </c>
      <c r="G89" s="328"/>
      <c r="H89" s="328"/>
      <c r="I89" s="217"/>
      <c r="J89" s="328" t="s">
        <v>317</v>
      </c>
      <c r="K89" s="328"/>
      <c r="L89" s="328"/>
      <c r="M89" s="217"/>
      <c r="N89" s="328" t="s">
        <v>318</v>
      </c>
      <c r="O89" s="328"/>
      <c r="P89" s="328"/>
    </row>
    <row r="90" spans="1:16" ht="12" customHeight="1">
      <c r="A90" s="234" t="s">
        <v>6</v>
      </c>
      <c r="B90" s="235" t="s">
        <v>319</v>
      </c>
      <c r="C90" s="208"/>
      <c r="D90" s="235" t="s">
        <v>320</v>
      </c>
      <c r="E90" s="208"/>
      <c r="F90" s="235" t="s">
        <v>319</v>
      </c>
      <c r="G90" s="208"/>
      <c r="H90" s="235" t="s">
        <v>320</v>
      </c>
      <c r="I90" s="208"/>
      <c r="J90" s="235" t="s">
        <v>319</v>
      </c>
      <c r="K90" s="208"/>
      <c r="L90" s="235" t="s">
        <v>320</v>
      </c>
      <c r="M90" s="208"/>
      <c r="N90" s="235" t="s">
        <v>319</v>
      </c>
      <c r="O90" s="208"/>
      <c r="P90" s="235" t="s">
        <v>320</v>
      </c>
    </row>
    <row r="91" spans="1:16" ht="8.25" customHeight="1">
      <c r="B91" s="238"/>
      <c r="C91" s="240"/>
      <c r="D91" s="238"/>
      <c r="E91" s="240"/>
      <c r="F91" s="238"/>
      <c r="G91" s="240"/>
      <c r="H91" s="238"/>
      <c r="I91" s="240"/>
      <c r="J91" s="238"/>
      <c r="K91" s="240"/>
      <c r="L91" s="238"/>
      <c r="M91" s="240"/>
      <c r="N91" s="238"/>
      <c r="O91" s="240"/>
      <c r="P91" s="238"/>
    </row>
    <row r="92" spans="1:16" ht="12" customHeight="1">
      <c r="A92" s="206" t="s">
        <v>65</v>
      </c>
      <c r="B92" s="236">
        <v>170019130</v>
      </c>
      <c r="C92" s="237"/>
      <c r="D92" s="236">
        <v>5620752.6600000001</v>
      </c>
      <c r="E92" s="237"/>
      <c r="F92" s="236">
        <v>7691949</v>
      </c>
      <c r="G92" s="237"/>
      <c r="H92" s="236">
        <v>96149.440000000002</v>
      </c>
      <c r="I92" s="237"/>
      <c r="J92" s="236">
        <v>0</v>
      </c>
      <c r="K92" s="237"/>
      <c r="L92" s="236">
        <v>0</v>
      </c>
      <c r="M92" s="237"/>
      <c r="N92" s="236">
        <v>125563949</v>
      </c>
      <c r="O92" s="237"/>
      <c r="P92" s="236">
        <v>950728.83000000007</v>
      </c>
    </row>
    <row r="93" spans="1:16" ht="12" customHeight="1">
      <c r="A93" s="206" t="s">
        <v>67</v>
      </c>
      <c r="B93" s="239">
        <v>249151017</v>
      </c>
      <c r="C93" s="239"/>
      <c r="D93" s="239">
        <v>9196543.3200000003</v>
      </c>
      <c r="E93" s="239"/>
      <c r="F93" s="239">
        <v>4583194</v>
      </c>
      <c r="G93" s="239"/>
      <c r="H93" s="239">
        <v>34330.699999999997</v>
      </c>
      <c r="I93" s="239"/>
      <c r="J93" s="239">
        <v>0</v>
      </c>
      <c r="K93" s="239"/>
      <c r="L93" s="239">
        <v>0</v>
      </c>
      <c r="M93" s="239"/>
      <c r="N93" s="239">
        <v>153666593</v>
      </c>
      <c r="O93" s="239"/>
      <c r="P93" s="239">
        <v>1260160.94</v>
      </c>
    </row>
    <row r="94" spans="1:16" ht="12" customHeight="1">
      <c r="A94" s="206" t="s">
        <v>69</v>
      </c>
      <c r="B94" s="239">
        <v>140422800</v>
      </c>
      <c r="C94" s="243"/>
      <c r="D94" s="239">
        <v>5064540.7</v>
      </c>
      <c r="E94" s="243"/>
      <c r="F94" s="239">
        <v>14350800</v>
      </c>
      <c r="G94" s="243"/>
      <c r="H94" s="239">
        <v>232135.34000000003</v>
      </c>
      <c r="I94" s="243"/>
      <c r="J94" s="239">
        <v>0</v>
      </c>
      <c r="K94" s="243"/>
      <c r="L94" s="239">
        <v>0</v>
      </c>
      <c r="M94" s="243"/>
      <c r="N94" s="239">
        <v>56636303</v>
      </c>
      <c r="O94" s="243"/>
      <c r="P94" s="239">
        <v>470114.07</v>
      </c>
    </row>
    <row r="95" spans="1:16" ht="12" customHeight="1">
      <c r="A95" s="206" t="s">
        <v>71</v>
      </c>
      <c r="B95" s="239">
        <v>122331286</v>
      </c>
      <c r="C95" s="243"/>
      <c r="D95" s="239">
        <v>4231086</v>
      </c>
      <c r="E95" s="243"/>
      <c r="F95" s="239">
        <v>6480685</v>
      </c>
      <c r="G95" s="243"/>
      <c r="H95" s="239">
        <v>233304</v>
      </c>
      <c r="I95" s="243"/>
      <c r="J95" s="239">
        <v>4566290</v>
      </c>
      <c r="K95" s="243"/>
      <c r="L95" s="239">
        <v>45663</v>
      </c>
      <c r="M95" s="243"/>
      <c r="N95" s="239">
        <v>53515841</v>
      </c>
      <c r="O95" s="243"/>
      <c r="P95" s="239">
        <v>315743</v>
      </c>
    </row>
    <row r="96" spans="1:16" ht="12" customHeight="1">
      <c r="A96" s="206" t="s">
        <v>73</v>
      </c>
      <c r="B96" s="239">
        <v>94579494</v>
      </c>
      <c r="C96" s="243"/>
      <c r="D96" s="239">
        <v>3430337.24</v>
      </c>
      <c r="E96" s="243"/>
      <c r="F96" s="239">
        <v>7921912</v>
      </c>
      <c r="G96" s="243"/>
      <c r="H96" s="239">
        <v>106945.82</v>
      </c>
      <c r="I96" s="243"/>
      <c r="J96" s="239">
        <v>0</v>
      </c>
      <c r="K96" s="245"/>
      <c r="L96" s="239">
        <v>0</v>
      </c>
      <c r="M96" s="245"/>
      <c r="N96" s="239">
        <v>119080327</v>
      </c>
      <c r="O96" s="243"/>
      <c r="P96" s="239">
        <v>619507.81999999995</v>
      </c>
    </row>
    <row r="97" spans="1:16" ht="8.25" customHeight="1">
      <c r="B97" s="239"/>
      <c r="C97" s="243"/>
      <c r="D97" s="239"/>
      <c r="E97" s="243"/>
      <c r="F97" s="239"/>
      <c r="G97" s="243"/>
      <c r="H97" s="239"/>
      <c r="I97" s="243"/>
      <c r="J97" s="239"/>
      <c r="K97" s="245"/>
      <c r="L97" s="239"/>
      <c r="M97" s="245"/>
      <c r="N97" s="239"/>
      <c r="O97" s="243"/>
      <c r="P97" s="239"/>
    </row>
    <row r="98" spans="1:16" ht="12" customHeight="1">
      <c r="A98" s="206" t="s">
        <v>75</v>
      </c>
      <c r="B98" s="239">
        <v>350405480</v>
      </c>
      <c r="C98" s="243"/>
      <c r="D98" s="239">
        <v>12135347.02</v>
      </c>
      <c r="E98" s="243"/>
      <c r="F98" s="239">
        <v>48217255</v>
      </c>
      <c r="G98" s="243"/>
      <c r="H98" s="239">
        <v>882857.94</v>
      </c>
      <c r="I98" s="243"/>
      <c r="J98" s="239">
        <v>52409004</v>
      </c>
      <c r="K98" s="243"/>
      <c r="L98" s="239">
        <v>209636.03</v>
      </c>
      <c r="M98" s="243"/>
      <c r="N98" s="239">
        <v>174898556</v>
      </c>
      <c r="O98" s="243"/>
      <c r="P98" s="239">
        <v>1409185.94</v>
      </c>
    </row>
    <row r="99" spans="1:16" ht="12" customHeight="1">
      <c r="A99" s="206" t="s">
        <v>77</v>
      </c>
      <c r="B99" s="239">
        <v>237032980</v>
      </c>
      <c r="C99" s="243"/>
      <c r="D99" s="239">
        <v>8875817.620000001</v>
      </c>
      <c r="E99" s="243"/>
      <c r="F99" s="239">
        <v>23992320</v>
      </c>
      <c r="G99" s="243"/>
      <c r="H99" s="239">
        <v>479846.40000000002</v>
      </c>
      <c r="I99" s="243"/>
      <c r="J99" s="239">
        <v>0</v>
      </c>
      <c r="K99" s="245"/>
      <c r="L99" s="239">
        <v>0</v>
      </c>
      <c r="M99" s="245"/>
      <c r="N99" s="239">
        <v>97181243</v>
      </c>
      <c r="O99" s="243"/>
      <c r="P99" s="239">
        <v>739000.01</v>
      </c>
    </row>
    <row r="100" spans="1:16" ht="12" customHeight="1">
      <c r="A100" s="206" t="s">
        <v>78</v>
      </c>
      <c r="B100" s="239">
        <v>184787026</v>
      </c>
      <c r="C100" s="243"/>
      <c r="D100" s="239">
        <v>2995659.92</v>
      </c>
      <c r="E100" s="243"/>
      <c r="F100" s="239">
        <v>40593034</v>
      </c>
      <c r="G100" s="243"/>
      <c r="H100" s="239">
        <v>694140.9</v>
      </c>
      <c r="I100" s="243"/>
      <c r="J100" s="238">
        <v>0</v>
      </c>
      <c r="K100" s="245"/>
      <c r="L100" s="239">
        <v>0</v>
      </c>
      <c r="M100" s="245"/>
      <c r="N100" s="239">
        <v>65421344</v>
      </c>
      <c r="O100" s="243"/>
      <c r="P100" s="239">
        <v>445639.31</v>
      </c>
    </row>
    <row r="101" spans="1:16" ht="12" customHeight="1">
      <c r="A101" s="206" t="s">
        <v>80</v>
      </c>
      <c r="B101" s="239">
        <v>187823174</v>
      </c>
      <c r="C101" s="243"/>
      <c r="D101" s="239">
        <v>13266896.3748</v>
      </c>
      <c r="E101" s="243"/>
      <c r="F101" s="239">
        <v>43403370</v>
      </c>
      <c r="G101" s="243"/>
      <c r="H101" s="239">
        <v>1953151.65</v>
      </c>
      <c r="I101" s="243"/>
      <c r="J101" s="239">
        <v>13336660</v>
      </c>
      <c r="K101" s="243"/>
      <c r="L101" s="239">
        <v>366758.15</v>
      </c>
      <c r="M101" s="243"/>
      <c r="N101" s="239">
        <v>480184634</v>
      </c>
      <c r="O101" s="243"/>
      <c r="P101" s="239">
        <v>3085999.0871999995</v>
      </c>
    </row>
    <row r="102" spans="1:16" ht="12" customHeight="1">
      <c r="A102" s="206" t="s">
        <v>82</v>
      </c>
      <c r="B102" s="239">
        <v>393498252</v>
      </c>
      <c r="C102" s="243"/>
      <c r="D102" s="239">
        <v>14143279.526400002</v>
      </c>
      <c r="E102" s="243"/>
      <c r="F102" s="239">
        <v>29627275</v>
      </c>
      <c r="G102" s="243"/>
      <c r="H102" s="239">
        <v>1066581.8999999999</v>
      </c>
      <c r="I102" s="243"/>
      <c r="J102" s="239">
        <v>0</v>
      </c>
      <c r="K102" s="243"/>
      <c r="L102" s="239">
        <v>0</v>
      </c>
      <c r="M102" s="243"/>
      <c r="N102" s="239">
        <v>108294141</v>
      </c>
      <c r="O102" s="243"/>
      <c r="P102" s="239">
        <v>954143.13520000002</v>
      </c>
    </row>
    <row r="103" spans="1:16" ht="8.25" customHeight="1">
      <c r="B103" s="241"/>
      <c r="C103" s="240"/>
      <c r="D103" s="241"/>
      <c r="E103" s="240"/>
      <c r="F103" s="241"/>
      <c r="G103" s="240"/>
      <c r="H103" s="241"/>
      <c r="I103" s="240"/>
      <c r="J103" s="241"/>
      <c r="K103" s="240"/>
      <c r="L103" s="241"/>
      <c r="M103" s="240"/>
      <c r="N103" s="241"/>
      <c r="O103" s="240"/>
      <c r="P103" s="241"/>
    </row>
    <row r="104" spans="1:16" ht="12" customHeight="1">
      <c r="A104" s="206" t="s">
        <v>83</v>
      </c>
      <c r="B104" s="239">
        <v>311342472</v>
      </c>
      <c r="C104" s="239"/>
      <c r="D104" s="239">
        <v>6834512.8000000007</v>
      </c>
      <c r="E104" s="239"/>
      <c r="F104" s="239">
        <v>1198870</v>
      </c>
      <c r="G104" s="239"/>
      <c r="H104" s="239">
        <v>50352.54</v>
      </c>
      <c r="I104" s="239"/>
      <c r="J104" s="239">
        <v>57016125</v>
      </c>
      <c r="K104" s="239"/>
      <c r="L104" s="239">
        <v>399112.88</v>
      </c>
      <c r="M104" s="239"/>
      <c r="N104" s="239">
        <v>114817696</v>
      </c>
      <c r="O104" s="239"/>
      <c r="P104" s="239">
        <v>608205.52</v>
      </c>
    </row>
    <row r="105" spans="1:16" ht="12" customHeight="1">
      <c r="A105" s="206" t="s">
        <v>85</v>
      </c>
      <c r="B105" s="239">
        <v>317764831</v>
      </c>
      <c r="C105" s="243"/>
      <c r="D105" s="239">
        <v>12738036.177499998</v>
      </c>
      <c r="E105" s="243"/>
      <c r="F105" s="239">
        <v>98618775</v>
      </c>
      <c r="G105" s="243"/>
      <c r="H105" s="239">
        <v>1479281.625</v>
      </c>
      <c r="I105" s="243"/>
      <c r="J105" s="239">
        <v>0</v>
      </c>
      <c r="K105" s="245"/>
      <c r="L105" s="239">
        <v>0</v>
      </c>
      <c r="M105" s="245"/>
      <c r="N105" s="239">
        <v>184685926</v>
      </c>
      <c r="O105" s="243"/>
      <c r="P105" s="239">
        <v>1588298.9635999999</v>
      </c>
    </row>
    <row r="106" spans="1:16">
      <c r="A106" s="206" t="s">
        <v>87</v>
      </c>
      <c r="B106" s="239">
        <v>6328961082.6799994</v>
      </c>
      <c r="C106" s="243"/>
      <c r="D106" s="239">
        <v>214809807.52000001</v>
      </c>
      <c r="E106" s="243"/>
      <c r="F106" s="239">
        <v>0</v>
      </c>
      <c r="G106" s="243"/>
      <c r="H106" s="239">
        <v>0</v>
      </c>
      <c r="I106" s="243"/>
      <c r="J106" s="239">
        <v>0</v>
      </c>
      <c r="K106" s="245"/>
      <c r="L106" s="239">
        <v>0</v>
      </c>
      <c r="M106" s="245"/>
      <c r="N106" s="239">
        <v>1891971137</v>
      </c>
      <c r="O106" s="243"/>
      <c r="P106" s="239">
        <v>21383490.734999999</v>
      </c>
    </row>
    <row r="107" spans="1:16" ht="12" customHeight="1">
      <c r="A107" s="206" t="s">
        <v>89</v>
      </c>
      <c r="B107" s="239">
        <v>351551716</v>
      </c>
      <c r="C107" s="243"/>
      <c r="D107" s="239">
        <v>8141550.8300000001</v>
      </c>
      <c r="E107" s="243"/>
      <c r="F107" s="239">
        <v>275139003</v>
      </c>
      <c r="G107" s="243"/>
      <c r="H107" s="239">
        <v>4127085.18</v>
      </c>
      <c r="I107" s="243"/>
      <c r="J107" s="239">
        <v>0</v>
      </c>
      <c r="K107" s="243"/>
      <c r="L107" s="239">
        <v>0</v>
      </c>
      <c r="M107" s="243"/>
      <c r="N107" s="239">
        <v>0</v>
      </c>
      <c r="O107" s="243"/>
      <c r="P107" s="239">
        <v>0</v>
      </c>
    </row>
    <row r="108" spans="1:16" ht="12" customHeight="1">
      <c r="A108" s="206" t="s">
        <v>91</v>
      </c>
      <c r="B108" s="239">
        <v>68710596</v>
      </c>
      <c r="C108" s="243"/>
      <c r="D108" s="239">
        <v>1544289.3412000001</v>
      </c>
      <c r="E108" s="243"/>
      <c r="F108" s="239">
        <v>0</v>
      </c>
      <c r="G108" s="245"/>
      <c r="H108" s="239">
        <v>0</v>
      </c>
      <c r="I108" s="245"/>
      <c r="J108" s="239">
        <v>0</v>
      </c>
      <c r="K108" s="245"/>
      <c r="L108" s="239">
        <v>0</v>
      </c>
      <c r="M108" s="245"/>
      <c r="N108" s="239">
        <v>56829491</v>
      </c>
      <c r="O108" s="243"/>
      <c r="P108" s="239">
        <v>380757.58970000001</v>
      </c>
    </row>
    <row r="109" spans="1:16" ht="8.25" customHeight="1">
      <c r="B109" s="239"/>
      <c r="C109" s="243"/>
      <c r="D109" s="239"/>
      <c r="E109" s="243"/>
      <c r="F109" s="239"/>
      <c r="G109" s="245"/>
      <c r="H109" s="239"/>
      <c r="I109" s="245"/>
      <c r="J109" s="239"/>
      <c r="K109" s="245"/>
      <c r="L109" s="239"/>
      <c r="M109" s="245"/>
      <c r="N109" s="239"/>
      <c r="O109" s="243"/>
      <c r="P109" s="239"/>
    </row>
    <row r="110" spans="1:16" ht="12" customHeight="1">
      <c r="A110" s="206" t="s">
        <v>93</v>
      </c>
      <c r="B110" s="239">
        <v>71108170</v>
      </c>
      <c r="C110" s="243"/>
      <c r="D110" s="239">
        <v>2606093.1749999998</v>
      </c>
      <c r="E110" s="243"/>
      <c r="F110" s="239">
        <v>10771210</v>
      </c>
      <c r="G110" s="243"/>
      <c r="H110" s="239">
        <v>43084.84</v>
      </c>
      <c r="I110" s="243"/>
      <c r="J110" s="239">
        <v>1990350</v>
      </c>
      <c r="K110" s="243"/>
      <c r="L110" s="239">
        <v>69662.25</v>
      </c>
      <c r="M110" s="243"/>
      <c r="N110" s="239">
        <v>70649023</v>
      </c>
      <c r="O110" s="243"/>
      <c r="P110" s="239">
        <v>542004.7294999999</v>
      </c>
    </row>
    <row r="111" spans="1:16">
      <c r="A111" s="206" t="s">
        <v>10</v>
      </c>
      <c r="B111" s="239">
        <v>904456173</v>
      </c>
      <c r="C111" s="239"/>
      <c r="D111" s="239">
        <v>31594293.913999997</v>
      </c>
      <c r="E111" s="239"/>
      <c r="F111" s="239">
        <v>71744090</v>
      </c>
      <c r="G111" s="239"/>
      <c r="H111" s="239">
        <v>2044706.5649999999</v>
      </c>
      <c r="I111" s="239"/>
      <c r="J111" s="239">
        <v>0</v>
      </c>
      <c r="K111" s="239"/>
      <c r="L111" s="239">
        <v>0</v>
      </c>
      <c r="M111" s="239"/>
      <c r="N111" s="239">
        <v>329478800</v>
      </c>
      <c r="O111" s="239"/>
      <c r="P111" s="239">
        <v>3605949.0660000001</v>
      </c>
    </row>
    <row r="112" spans="1:16" ht="12" customHeight="1">
      <c r="A112" s="206" t="s">
        <v>94</v>
      </c>
      <c r="B112" s="239">
        <v>223002340</v>
      </c>
      <c r="C112" s="239"/>
      <c r="D112" s="239">
        <v>9242098.3925000001</v>
      </c>
      <c r="E112" s="239"/>
      <c r="F112" s="239">
        <v>20419513</v>
      </c>
      <c r="G112" s="239"/>
      <c r="H112" s="239">
        <v>520697.81</v>
      </c>
      <c r="I112" s="239"/>
      <c r="J112" s="239">
        <v>0</v>
      </c>
      <c r="K112" s="239"/>
      <c r="L112" s="239">
        <v>0</v>
      </c>
      <c r="M112" s="239"/>
      <c r="N112" s="239">
        <v>238322735</v>
      </c>
      <c r="O112" s="239"/>
      <c r="P112" s="239">
        <v>1739755.97</v>
      </c>
    </row>
    <row r="113" spans="1:16" ht="12" customHeight="1">
      <c r="A113" s="206" t="s">
        <v>95</v>
      </c>
      <c r="B113" s="239">
        <v>948738465</v>
      </c>
      <c r="C113" s="239"/>
      <c r="D113" s="239">
        <v>24604079</v>
      </c>
      <c r="E113" s="239"/>
      <c r="F113" s="239">
        <v>464210620</v>
      </c>
      <c r="G113" s="239"/>
      <c r="H113" s="239">
        <v>11837375</v>
      </c>
      <c r="I113" s="239"/>
      <c r="J113" s="239">
        <v>172119295</v>
      </c>
      <c r="K113" s="239"/>
      <c r="L113" s="239">
        <v>1497438</v>
      </c>
      <c r="M113" s="239"/>
      <c r="N113" s="239">
        <v>323213387</v>
      </c>
      <c r="O113" s="239"/>
      <c r="P113" s="239">
        <v>2421365</v>
      </c>
    </row>
    <row r="114" spans="1:16" ht="12" customHeight="1">
      <c r="A114" s="206" t="s">
        <v>97</v>
      </c>
      <c r="B114" s="239">
        <v>370909250</v>
      </c>
      <c r="C114" s="243"/>
      <c r="D114" s="239">
        <v>7028551.9100000001</v>
      </c>
      <c r="E114" s="243"/>
      <c r="F114" s="239">
        <v>59906364</v>
      </c>
      <c r="G114" s="243"/>
      <c r="H114" s="239">
        <v>1168177.51</v>
      </c>
      <c r="I114" s="243"/>
      <c r="J114" s="239">
        <v>7482353</v>
      </c>
      <c r="K114" s="243"/>
      <c r="L114" s="239">
        <v>48635.41</v>
      </c>
      <c r="M114" s="243"/>
      <c r="N114" s="239">
        <v>315748548</v>
      </c>
      <c r="O114" s="243"/>
      <c r="P114" s="239">
        <v>61335.210000000006</v>
      </c>
    </row>
    <row r="115" spans="1:16" ht="8.25" customHeight="1"/>
    <row r="116" spans="1:16" ht="12" customHeight="1">
      <c r="A116" s="206" t="s">
        <v>99</v>
      </c>
      <c r="B116" s="238">
        <v>163655044</v>
      </c>
      <c r="C116" s="243"/>
      <c r="D116" s="238">
        <v>2417586.27</v>
      </c>
      <c r="E116" s="238"/>
      <c r="F116" s="238">
        <v>19647961</v>
      </c>
      <c r="G116" s="238"/>
      <c r="H116" s="238">
        <v>176831.65</v>
      </c>
      <c r="I116" s="238"/>
      <c r="J116" s="238">
        <v>14682723</v>
      </c>
      <c r="K116" s="241"/>
      <c r="L116" s="238">
        <v>105715.65</v>
      </c>
      <c r="M116" s="241"/>
      <c r="N116" s="238">
        <v>122663996</v>
      </c>
      <c r="O116" s="238"/>
      <c r="P116" s="238">
        <v>985013.1</v>
      </c>
    </row>
    <row r="117" spans="1:16" ht="12" customHeight="1">
      <c r="A117" s="206" t="s">
        <v>100</v>
      </c>
      <c r="B117" s="239">
        <v>466828011</v>
      </c>
      <c r="C117" s="239"/>
      <c r="D117" s="239">
        <v>17557917.920000002</v>
      </c>
      <c r="E117" s="239"/>
      <c r="F117" s="239">
        <v>94669186</v>
      </c>
      <c r="G117" s="239"/>
      <c r="H117" s="239">
        <v>2982079.39</v>
      </c>
      <c r="I117" s="239"/>
      <c r="J117" s="239">
        <v>55000213</v>
      </c>
      <c r="K117" s="239"/>
      <c r="L117" s="239">
        <v>330001.28000000003</v>
      </c>
      <c r="M117" s="239"/>
      <c r="N117" s="239">
        <v>289209578</v>
      </c>
      <c r="O117" s="239"/>
      <c r="P117" s="239">
        <v>1874192.86</v>
      </c>
    </row>
    <row r="118" spans="1:16" ht="12" customHeight="1">
      <c r="A118" s="206" t="s">
        <v>101</v>
      </c>
      <c r="B118" s="239">
        <v>243743731</v>
      </c>
      <c r="C118" s="239"/>
      <c r="D118" s="239">
        <v>5469253.358</v>
      </c>
      <c r="E118" s="239"/>
      <c r="F118" s="239">
        <v>106787128</v>
      </c>
      <c r="G118" s="239"/>
      <c r="H118" s="239">
        <v>1655200.4840000002</v>
      </c>
      <c r="I118" s="239"/>
      <c r="J118" s="239">
        <v>67262010</v>
      </c>
      <c r="K118" s="239"/>
      <c r="L118" s="239">
        <v>269048.03999999998</v>
      </c>
      <c r="M118" s="239"/>
      <c r="N118" s="239">
        <v>178668947</v>
      </c>
      <c r="O118" s="239"/>
      <c r="P118" s="239">
        <v>1322150.2078</v>
      </c>
    </row>
    <row r="119" spans="1:16" ht="12" customHeight="1">
      <c r="A119" s="206" t="s">
        <v>103</v>
      </c>
      <c r="B119" s="239">
        <v>221497758</v>
      </c>
      <c r="C119" s="239"/>
      <c r="D119" s="239">
        <v>8241237.3500000006</v>
      </c>
      <c r="E119" s="239"/>
      <c r="F119" s="239">
        <v>56565200</v>
      </c>
      <c r="G119" s="239"/>
      <c r="H119" s="239">
        <v>1357564.8</v>
      </c>
      <c r="I119" s="239"/>
      <c r="J119" s="239">
        <v>15568139</v>
      </c>
      <c r="K119" s="239"/>
      <c r="L119" s="239">
        <v>77840.820000000007</v>
      </c>
      <c r="M119" s="239"/>
      <c r="N119" s="239">
        <v>237557724</v>
      </c>
      <c r="O119" s="239"/>
      <c r="P119" s="239">
        <v>2129514.77</v>
      </c>
    </row>
    <row r="120" spans="1:16" ht="12" customHeight="1">
      <c r="A120" s="206" t="s">
        <v>104</v>
      </c>
      <c r="B120" s="239">
        <v>1019721583.0700001</v>
      </c>
      <c r="C120" s="243"/>
      <c r="D120" s="239">
        <v>64348806.987750001</v>
      </c>
      <c r="E120" s="243"/>
      <c r="F120" s="239">
        <v>33710193.039999999</v>
      </c>
      <c r="G120" s="243"/>
      <c r="H120" s="239">
        <v>842754.826</v>
      </c>
      <c r="I120" s="243"/>
      <c r="J120" s="239">
        <v>0</v>
      </c>
      <c r="K120" s="245"/>
      <c r="L120" s="239">
        <v>0</v>
      </c>
      <c r="M120" s="245"/>
      <c r="N120" s="239">
        <v>413002803</v>
      </c>
      <c r="O120" s="243"/>
      <c r="P120" s="239">
        <v>3547974.0342200003</v>
      </c>
    </row>
    <row r="121" spans="1:16" ht="8.25" customHeight="1">
      <c r="B121" s="239"/>
      <c r="C121" s="243"/>
      <c r="D121" s="239"/>
      <c r="E121" s="243"/>
      <c r="F121" s="239"/>
      <c r="G121" s="243"/>
      <c r="H121" s="239"/>
      <c r="I121" s="243"/>
      <c r="J121" s="239"/>
      <c r="K121" s="245"/>
      <c r="L121" s="239"/>
      <c r="M121" s="245"/>
      <c r="N121" s="239"/>
      <c r="O121" s="243"/>
      <c r="P121" s="239"/>
    </row>
    <row r="122" spans="1:16" ht="12" customHeight="1">
      <c r="A122" s="206" t="s">
        <v>106</v>
      </c>
      <c r="B122" s="239">
        <v>1121990130</v>
      </c>
      <c r="C122" s="239"/>
      <c r="D122" s="239">
        <v>69724905.523999989</v>
      </c>
      <c r="E122" s="239"/>
      <c r="F122" s="239">
        <v>0</v>
      </c>
      <c r="G122" s="239"/>
      <c r="H122" s="239">
        <v>0</v>
      </c>
      <c r="I122" s="239"/>
      <c r="J122" s="239">
        <v>177064650</v>
      </c>
      <c r="K122" s="239"/>
      <c r="L122" s="239">
        <v>885323.25</v>
      </c>
      <c r="M122" s="239"/>
      <c r="N122" s="239">
        <v>575948</v>
      </c>
      <c r="O122" s="239"/>
      <c r="P122" s="239">
        <v>37206.2408</v>
      </c>
    </row>
    <row r="123" spans="1:16" ht="12" customHeight="1">
      <c r="A123" s="206" t="s">
        <v>107</v>
      </c>
      <c r="B123" s="239">
        <v>59679427</v>
      </c>
      <c r="C123" s="243"/>
      <c r="D123" s="239">
        <v>2266439.41</v>
      </c>
      <c r="E123" s="243"/>
      <c r="F123" s="239">
        <v>2813507</v>
      </c>
      <c r="G123" s="243"/>
      <c r="H123" s="239">
        <v>28135.07</v>
      </c>
      <c r="I123" s="243"/>
      <c r="J123" s="239">
        <v>0</v>
      </c>
      <c r="K123" s="245"/>
      <c r="L123" s="239">
        <v>0</v>
      </c>
      <c r="M123" s="245"/>
      <c r="N123" s="239">
        <v>1935274114</v>
      </c>
      <c r="O123" s="243"/>
      <c r="P123" s="239">
        <v>13757889.2301</v>
      </c>
    </row>
    <row r="124" spans="1:16" ht="12" customHeight="1">
      <c r="A124" s="206" t="s">
        <v>108</v>
      </c>
      <c r="B124" s="239">
        <v>79995247</v>
      </c>
      <c r="C124" s="239"/>
      <c r="D124" s="239">
        <v>3757881.19</v>
      </c>
      <c r="E124" s="239"/>
      <c r="F124" s="239">
        <v>45584746</v>
      </c>
      <c r="G124" s="239"/>
      <c r="H124" s="239">
        <v>1107709.33</v>
      </c>
      <c r="I124" s="239"/>
      <c r="J124" s="239">
        <v>7200430</v>
      </c>
      <c r="K124" s="239"/>
      <c r="L124" s="239">
        <v>72004.3</v>
      </c>
      <c r="M124" s="239"/>
      <c r="N124" s="239">
        <v>123954511</v>
      </c>
      <c r="O124" s="239"/>
      <c r="P124" s="239">
        <v>766478.72</v>
      </c>
    </row>
    <row r="125" spans="1:16" ht="12" customHeight="1">
      <c r="A125" s="206" t="s">
        <v>110</v>
      </c>
      <c r="B125" s="239">
        <v>437842645</v>
      </c>
      <c r="C125" s="243"/>
      <c r="D125" s="239">
        <v>8333650.2199999997</v>
      </c>
      <c r="E125" s="243"/>
      <c r="F125" s="239">
        <v>59864000</v>
      </c>
      <c r="G125" s="243"/>
      <c r="H125" s="239">
        <v>1197280</v>
      </c>
      <c r="I125" s="243"/>
      <c r="J125" s="239">
        <v>21279980</v>
      </c>
      <c r="K125" s="243"/>
      <c r="L125" s="239">
        <v>808639.24</v>
      </c>
      <c r="M125" s="243"/>
      <c r="N125" s="239">
        <v>265251375</v>
      </c>
      <c r="O125" s="243"/>
      <c r="P125" s="239">
        <v>1541631.56</v>
      </c>
    </row>
    <row r="126" spans="1:16" ht="12" customHeight="1">
      <c r="A126" s="206" t="s">
        <v>112</v>
      </c>
      <c r="B126" s="239">
        <v>552798635</v>
      </c>
      <c r="C126" s="243"/>
      <c r="D126" s="239">
        <v>1982814.0924250002</v>
      </c>
      <c r="E126" s="243"/>
      <c r="F126" s="239">
        <v>114040895</v>
      </c>
      <c r="G126" s="243"/>
      <c r="H126" s="239">
        <v>23378.383475000002</v>
      </c>
      <c r="I126" s="243"/>
      <c r="J126" s="239">
        <v>0</v>
      </c>
      <c r="K126" s="243"/>
      <c r="L126" s="239">
        <v>0</v>
      </c>
      <c r="M126" s="243"/>
      <c r="N126" s="239">
        <v>1053854970</v>
      </c>
      <c r="O126" s="243"/>
      <c r="P126" s="239">
        <v>64096.003200000006</v>
      </c>
    </row>
    <row r="127" spans="1:16" ht="13.8">
      <c r="A127" s="205" t="s">
        <v>321</v>
      </c>
      <c r="B127" s="231"/>
      <c r="C127" s="217"/>
      <c r="D127" s="231"/>
      <c r="E127" s="217"/>
      <c r="F127" s="231"/>
      <c r="G127" s="217"/>
      <c r="H127" s="231"/>
      <c r="I127" s="217"/>
      <c r="J127" s="231"/>
      <c r="K127" s="217"/>
      <c r="L127" s="231"/>
      <c r="M127" s="217"/>
      <c r="N127" s="231"/>
      <c r="O127" s="217"/>
      <c r="P127" s="231"/>
    </row>
    <row r="128" spans="1:16" s="186" customFormat="1" ht="13.2">
      <c r="A128" s="232" t="s">
        <v>314</v>
      </c>
      <c r="B128" s="232"/>
      <c r="C128" s="232"/>
      <c r="D128" s="232"/>
      <c r="E128" s="232"/>
      <c r="F128" s="232"/>
      <c r="G128" s="232"/>
      <c r="H128" s="232"/>
      <c r="I128" s="232"/>
      <c r="J128" s="232"/>
      <c r="K128" s="232"/>
      <c r="L128" s="232"/>
      <c r="M128" s="232"/>
      <c r="N128" s="232"/>
      <c r="O128" s="232"/>
      <c r="P128" s="232"/>
    </row>
    <row r="129" spans="1:16" s="186" customFormat="1" ht="13.2">
      <c r="A129" s="232" t="s">
        <v>350</v>
      </c>
      <c r="B129" s="232"/>
      <c r="C129" s="232"/>
      <c r="D129" s="232"/>
      <c r="E129" s="232"/>
      <c r="F129" s="232"/>
      <c r="G129" s="232"/>
      <c r="H129" s="232"/>
      <c r="I129" s="232"/>
      <c r="J129" s="232"/>
      <c r="K129" s="232"/>
      <c r="L129" s="232"/>
      <c r="M129" s="232"/>
      <c r="N129" s="232"/>
      <c r="O129" s="232"/>
      <c r="P129" s="232"/>
    </row>
    <row r="130" spans="1:16" ht="11.25" customHeight="1" thickBot="1">
      <c r="A130" s="207"/>
      <c r="B130" s="207"/>
      <c r="C130" s="207"/>
      <c r="D130" s="207"/>
      <c r="E130" s="207"/>
      <c r="F130" s="207"/>
      <c r="G130" s="207"/>
      <c r="H130" s="207"/>
      <c r="I130" s="207"/>
      <c r="J130" s="207"/>
      <c r="K130" s="207"/>
      <c r="L130" s="207"/>
      <c r="M130" s="207"/>
      <c r="N130" s="207"/>
      <c r="O130" s="207"/>
      <c r="P130" s="207"/>
    </row>
    <row r="131" spans="1:16" ht="14.25" customHeight="1">
      <c r="A131" s="217"/>
      <c r="B131" s="328" t="s">
        <v>315</v>
      </c>
      <c r="C131" s="328"/>
      <c r="D131" s="328"/>
      <c r="E131" s="217"/>
      <c r="F131" s="328" t="s">
        <v>316</v>
      </c>
      <c r="G131" s="328"/>
      <c r="H131" s="328"/>
      <c r="I131" s="217"/>
      <c r="J131" s="328" t="s">
        <v>317</v>
      </c>
      <c r="K131" s="328"/>
      <c r="L131" s="328"/>
      <c r="M131" s="217"/>
      <c r="N131" s="328" t="s">
        <v>318</v>
      </c>
      <c r="O131" s="328"/>
      <c r="P131" s="328"/>
    </row>
    <row r="132" spans="1:16" ht="12" customHeight="1">
      <c r="A132" s="234" t="s">
        <v>6</v>
      </c>
      <c r="B132" s="235" t="s">
        <v>319</v>
      </c>
      <c r="C132" s="208"/>
      <c r="D132" s="235" t="s">
        <v>320</v>
      </c>
      <c r="E132" s="208"/>
      <c r="F132" s="235" t="s">
        <v>319</v>
      </c>
      <c r="G132" s="208"/>
      <c r="H132" s="235" t="s">
        <v>320</v>
      </c>
      <c r="I132" s="208"/>
      <c r="J132" s="235" t="s">
        <v>319</v>
      </c>
      <c r="K132" s="208"/>
      <c r="L132" s="235" t="s">
        <v>320</v>
      </c>
      <c r="M132" s="208"/>
      <c r="N132" s="235" t="s">
        <v>319</v>
      </c>
      <c r="O132" s="208"/>
      <c r="P132" s="235" t="s">
        <v>320</v>
      </c>
    </row>
    <row r="133" spans="1:16" ht="8.25" customHeight="1">
      <c r="B133" s="239"/>
      <c r="C133" s="240"/>
      <c r="D133" s="239"/>
      <c r="E133" s="240"/>
      <c r="F133" s="239"/>
      <c r="G133" s="240"/>
      <c r="H133" s="239"/>
      <c r="I133" s="240"/>
      <c r="J133" s="239"/>
      <c r="K133" s="240"/>
      <c r="L133" s="239"/>
      <c r="M133" s="240"/>
      <c r="N133" s="239"/>
      <c r="O133" s="240"/>
      <c r="P133" s="239"/>
    </row>
    <row r="134" spans="1:16" ht="12" customHeight="1">
      <c r="A134" s="206" t="s">
        <v>114</v>
      </c>
      <c r="B134" s="236">
        <v>631505920</v>
      </c>
      <c r="C134" s="237"/>
      <c r="D134" s="236">
        <v>10457857</v>
      </c>
      <c r="E134" s="237"/>
      <c r="F134" s="236">
        <v>189781360</v>
      </c>
      <c r="G134" s="237"/>
      <c r="H134" s="236">
        <v>2941611</v>
      </c>
      <c r="I134" s="237"/>
      <c r="J134" s="236">
        <v>0</v>
      </c>
      <c r="K134" s="237"/>
      <c r="L134" s="236">
        <v>0</v>
      </c>
      <c r="M134" s="237"/>
      <c r="N134" s="236">
        <v>260577420</v>
      </c>
      <c r="O134" s="237"/>
      <c r="P134" s="236">
        <v>1652602.1400000001</v>
      </c>
    </row>
    <row r="135" spans="1:16" ht="12" customHeight="1">
      <c r="A135" s="206" t="s">
        <v>115</v>
      </c>
      <c r="B135" s="239">
        <v>190592630</v>
      </c>
      <c r="C135" s="243"/>
      <c r="D135" s="239">
        <v>5581420.2700000005</v>
      </c>
      <c r="E135" s="243"/>
      <c r="F135" s="239">
        <v>5879860</v>
      </c>
      <c r="G135" s="243"/>
      <c r="H135" s="239">
        <v>88197.9</v>
      </c>
      <c r="I135" s="243"/>
      <c r="J135" s="239">
        <v>12182200</v>
      </c>
      <c r="K135" s="243"/>
      <c r="L135" s="239">
        <v>49904</v>
      </c>
      <c r="M135" s="243"/>
      <c r="N135" s="239">
        <v>71939940</v>
      </c>
      <c r="O135" s="243"/>
      <c r="P135" s="239">
        <v>482590.01</v>
      </c>
    </row>
    <row r="136" spans="1:16" ht="12" customHeight="1">
      <c r="A136" s="206" t="s">
        <v>116</v>
      </c>
      <c r="B136" s="239">
        <v>428230181</v>
      </c>
      <c r="C136" s="243"/>
      <c r="D136" s="239">
        <v>6786466.0800000001</v>
      </c>
      <c r="E136" s="243"/>
      <c r="F136" s="239">
        <v>42253130</v>
      </c>
      <c r="G136" s="243"/>
      <c r="H136" s="239">
        <v>595769.13</v>
      </c>
      <c r="I136" s="243"/>
      <c r="J136" s="239">
        <v>29090089</v>
      </c>
      <c r="K136" s="243"/>
      <c r="L136" s="239">
        <v>829067.54</v>
      </c>
      <c r="M136" s="243"/>
      <c r="N136" s="239">
        <v>1371641421</v>
      </c>
      <c r="O136" s="243"/>
      <c r="P136" s="239">
        <v>9464915.6899999995</v>
      </c>
    </row>
    <row r="137" spans="1:16" ht="12" customHeight="1">
      <c r="A137" s="206" t="s">
        <v>117</v>
      </c>
      <c r="B137" s="239">
        <v>294539841</v>
      </c>
      <c r="C137" s="243"/>
      <c r="D137" s="239">
        <v>6589405.5700000003</v>
      </c>
      <c r="E137" s="243"/>
      <c r="F137" s="239">
        <v>149392120</v>
      </c>
      <c r="G137" s="243"/>
      <c r="H137" s="239">
        <v>2240881.7999999998</v>
      </c>
      <c r="I137" s="243"/>
      <c r="J137" s="239">
        <v>67368180</v>
      </c>
      <c r="K137" s="243"/>
      <c r="L137" s="239">
        <v>377261.81</v>
      </c>
      <c r="M137" s="243"/>
      <c r="N137" s="239">
        <v>359338718</v>
      </c>
      <c r="O137" s="243"/>
      <c r="P137" s="239">
        <v>1947367.7400000002</v>
      </c>
    </row>
    <row r="138" spans="1:16" ht="12" customHeight="1">
      <c r="A138" s="206" t="s">
        <v>118</v>
      </c>
      <c r="B138" s="239">
        <v>774273745</v>
      </c>
      <c r="C138" s="243"/>
      <c r="D138" s="239">
        <v>26462135.650000002</v>
      </c>
      <c r="E138" s="243"/>
      <c r="F138" s="239">
        <v>3712245</v>
      </c>
      <c r="G138" s="243"/>
      <c r="H138" s="239">
        <v>148489.79999999999</v>
      </c>
      <c r="I138" s="243"/>
      <c r="J138" s="239">
        <v>0</v>
      </c>
      <c r="K138" s="245"/>
      <c r="L138" s="239">
        <v>0</v>
      </c>
      <c r="M138" s="245"/>
      <c r="N138" s="239">
        <v>443273184</v>
      </c>
      <c r="O138" s="243"/>
      <c r="P138" s="239">
        <v>3525286.35</v>
      </c>
    </row>
    <row r="139" spans="1:16" ht="12" customHeight="1"/>
    <row r="140" spans="1:16" ht="12.75" customHeight="1">
      <c r="A140" s="211" t="s">
        <v>7</v>
      </c>
      <c r="B140" s="211">
        <v>76347804669.240005</v>
      </c>
      <c r="C140" s="211"/>
      <c r="D140" s="211">
        <v>2714246287.5698733</v>
      </c>
      <c r="E140" s="211"/>
      <c r="F140" s="211">
        <v>7519458050.54</v>
      </c>
      <c r="G140" s="211"/>
      <c r="H140" s="211">
        <v>137184477.84852505</v>
      </c>
      <c r="I140" s="211"/>
      <c r="J140" s="211">
        <v>1344289010.71</v>
      </c>
      <c r="K140" s="211"/>
      <c r="L140" s="211">
        <v>14010085.905490002</v>
      </c>
      <c r="M140" s="211"/>
      <c r="N140" s="211">
        <v>39525519269.5</v>
      </c>
      <c r="O140" s="211"/>
      <c r="P140" s="211">
        <v>308631758.55084604</v>
      </c>
    </row>
    <row r="141" spans="1:16" ht="12" customHeight="1">
      <c r="A141" s="228"/>
      <c r="B141" s="228"/>
      <c r="C141" s="228"/>
      <c r="D141" s="228"/>
      <c r="E141" s="228"/>
      <c r="F141" s="228"/>
      <c r="G141" s="228"/>
      <c r="H141" s="228"/>
      <c r="I141" s="228"/>
      <c r="J141" s="228"/>
      <c r="K141" s="228"/>
      <c r="L141" s="228"/>
      <c r="M141" s="228"/>
      <c r="N141" s="228"/>
      <c r="O141" s="228"/>
      <c r="P141" s="228"/>
    </row>
    <row r="142" spans="1:16" ht="12.75" customHeight="1" thickBot="1">
      <c r="A142" s="227"/>
      <c r="B142" s="246"/>
      <c r="C142" s="246"/>
      <c r="D142" s="246"/>
      <c r="E142" s="246"/>
      <c r="F142" s="246"/>
      <c r="G142" s="246"/>
      <c r="H142" s="246"/>
      <c r="I142" s="246"/>
      <c r="J142" s="246"/>
      <c r="K142" s="246"/>
      <c r="L142" s="246"/>
      <c r="M142" s="246"/>
      <c r="N142" s="246"/>
      <c r="O142" s="246"/>
      <c r="P142" s="246"/>
    </row>
    <row r="143" spans="1:16" ht="14.25" customHeight="1">
      <c r="A143" s="217"/>
      <c r="B143" s="328" t="s">
        <v>315</v>
      </c>
      <c r="C143" s="328"/>
      <c r="D143" s="328"/>
      <c r="E143" s="217"/>
      <c r="F143" s="328" t="s">
        <v>316</v>
      </c>
      <c r="G143" s="328"/>
      <c r="H143" s="328"/>
      <c r="I143" s="217"/>
      <c r="J143" s="328" t="s">
        <v>317</v>
      </c>
      <c r="K143" s="328"/>
      <c r="L143" s="328"/>
      <c r="M143" s="217"/>
      <c r="N143" s="328" t="s">
        <v>318</v>
      </c>
      <c r="O143" s="328"/>
      <c r="P143" s="328"/>
    </row>
    <row r="144" spans="1:16" ht="12" customHeight="1">
      <c r="A144" s="234" t="s">
        <v>8</v>
      </c>
      <c r="B144" s="235" t="s">
        <v>319</v>
      </c>
      <c r="C144" s="208"/>
      <c r="D144" s="235" t="s">
        <v>320</v>
      </c>
      <c r="E144" s="208"/>
      <c r="F144" s="235" t="s">
        <v>319</v>
      </c>
      <c r="G144" s="208"/>
      <c r="H144" s="235" t="s">
        <v>320</v>
      </c>
      <c r="I144" s="208"/>
      <c r="J144" s="235" t="s">
        <v>319</v>
      </c>
      <c r="K144" s="208"/>
      <c r="L144" s="235" t="s">
        <v>320</v>
      </c>
      <c r="M144" s="208"/>
      <c r="N144" s="235" t="s">
        <v>319</v>
      </c>
      <c r="O144" s="208"/>
      <c r="P144" s="235" t="s">
        <v>320</v>
      </c>
    </row>
    <row r="145" spans="1:16" ht="8.25" customHeight="1"/>
    <row r="146" spans="1:16" ht="12" customHeight="1">
      <c r="A146" s="206" t="s">
        <v>358</v>
      </c>
      <c r="B146" s="247">
        <v>1779120378.3199999</v>
      </c>
      <c r="C146" s="243"/>
      <c r="D146" s="236">
        <v>74296234.260000005</v>
      </c>
      <c r="E146" s="238"/>
      <c r="F146" s="247">
        <v>9818870</v>
      </c>
      <c r="G146" s="236"/>
      <c r="H146" s="247">
        <v>441849.15</v>
      </c>
      <c r="I146" s="236"/>
      <c r="J146" s="247">
        <v>0</v>
      </c>
      <c r="K146" s="236"/>
      <c r="L146" s="247">
        <v>0</v>
      </c>
      <c r="M146" s="236"/>
      <c r="N146" s="247">
        <v>642118336</v>
      </c>
      <c r="O146" s="236"/>
      <c r="P146" s="236">
        <v>7287088.4134999998</v>
      </c>
    </row>
    <row r="147" spans="1:16" ht="12" customHeight="1">
      <c r="A147" s="206" t="s">
        <v>124</v>
      </c>
      <c r="B147" s="238">
        <v>119452573</v>
      </c>
      <c r="C147" s="243"/>
      <c r="D147" s="238">
        <v>2854814.3104000003</v>
      </c>
      <c r="E147" s="243"/>
      <c r="F147" s="238">
        <v>9880160</v>
      </c>
      <c r="G147" s="243"/>
      <c r="H147" s="238">
        <v>691611.2</v>
      </c>
      <c r="I147" s="243"/>
      <c r="J147" s="241">
        <v>0</v>
      </c>
      <c r="K147" s="245"/>
      <c r="L147" s="245">
        <v>0</v>
      </c>
      <c r="M147" s="245"/>
      <c r="N147" s="238">
        <v>22739173</v>
      </c>
      <c r="O147" s="243"/>
      <c r="P147" s="238">
        <v>266048.32410000003</v>
      </c>
    </row>
    <row r="148" spans="1:16" ht="12" customHeight="1">
      <c r="A148" s="206" t="s">
        <v>125</v>
      </c>
      <c r="B148" s="238">
        <v>35983511</v>
      </c>
      <c r="C148" s="239"/>
      <c r="D148" s="238">
        <v>2075807.2000000002</v>
      </c>
      <c r="E148" s="239"/>
      <c r="F148" s="238">
        <v>7747000</v>
      </c>
      <c r="G148" s="239"/>
      <c r="H148" s="238">
        <v>329247.5</v>
      </c>
      <c r="I148" s="239"/>
      <c r="J148" s="241">
        <v>0</v>
      </c>
      <c r="K148" s="245"/>
      <c r="L148" s="245">
        <v>0</v>
      </c>
      <c r="M148" s="245"/>
      <c r="N148" s="238">
        <v>283769.03999999998</v>
      </c>
      <c r="O148" s="243"/>
      <c r="P148" s="238">
        <v>4274.6000000000004</v>
      </c>
    </row>
    <row r="149" spans="1:16" ht="12" customHeight="1">
      <c r="A149" s="206" t="s">
        <v>127</v>
      </c>
      <c r="B149" s="238">
        <v>382105057</v>
      </c>
      <c r="C149" s="243"/>
      <c r="D149" s="238">
        <v>12716115.259999998</v>
      </c>
      <c r="E149" s="243"/>
      <c r="F149" s="238">
        <v>7827125</v>
      </c>
      <c r="G149" s="239"/>
      <c r="H149" s="238">
        <v>328739.34000000003</v>
      </c>
      <c r="I149" s="239"/>
      <c r="J149" s="241">
        <v>0</v>
      </c>
      <c r="K149" s="245"/>
      <c r="L149" s="245">
        <v>0</v>
      </c>
      <c r="M149" s="245"/>
      <c r="N149" s="238">
        <v>152810590</v>
      </c>
      <c r="O149" s="243"/>
      <c r="P149" s="238">
        <v>1459388.75</v>
      </c>
    </row>
    <row r="150" spans="1:16" ht="12" customHeight="1">
      <c r="A150" s="206" t="s">
        <v>84</v>
      </c>
      <c r="B150" s="238">
        <v>2349824115</v>
      </c>
      <c r="C150" s="243"/>
      <c r="D150" s="238">
        <v>92416537.395799994</v>
      </c>
      <c r="E150" s="243"/>
      <c r="F150" s="238">
        <v>94642761</v>
      </c>
      <c r="G150" s="239"/>
      <c r="H150" s="238">
        <v>3028568.352</v>
      </c>
      <c r="I150" s="239"/>
      <c r="J150" s="241">
        <v>0</v>
      </c>
      <c r="K150" s="245"/>
      <c r="L150" s="245">
        <v>0</v>
      </c>
      <c r="M150" s="245"/>
      <c r="N150" s="238">
        <v>1034682340</v>
      </c>
      <c r="O150" s="243"/>
      <c r="P150" s="238">
        <v>10875151.834799999</v>
      </c>
    </row>
    <row r="151" spans="1:16" ht="8.25" customHeight="1">
      <c r="B151" s="238"/>
      <c r="C151" s="243"/>
      <c r="D151" s="238"/>
      <c r="E151" s="243"/>
      <c r="F151" s="238"/>
      <c r="G151" s="239"/>
      <c r="H151" s="238"/>
      <c r="I151" s="239"/>
      <c r="J151" s="241"/>
      <c r="K151" s="245"/>
      <c r="L151" s="245"/>
      <c r="M151" s="245"/>
      <c r="N151" s="238"/>
      <c r="O151" s="243"/>
      <c r="P151" s="238"/>
    </row>
    <row r="152" spans="1:16" ht="12" customHeight="1">
      <c r="A152" s="206" t="s">
        <v>86</v>
      </c>
      <c r="B152" s="238">
        <v>145966747</v>
      </c>
      <c r="C152" s="245"/>
      <c r="D152" s="238">
        <v>5108836.1449999996</v>
      </c>
      <c r="E152" s="241"/>
      <c r="F152" s="238">
        <v>5581577</v>
      </c>
      <c r="G152" s="239"/>
      <c r="H152" s="238">
        <v>111631.54</v>
      </c>
      <c r="I152" s="239"/>
      <c r="J152" s="241">
        <v>0</v>
      </c>
      <c r="K152" s="245"/>
      <c r="L152" s="245">
        <v>0</v>
      </c>
      <c r="M152" s="245"/>
      <c r="N152" s="238">
        <v>37751450</v>
      </c>
      <c r="O152" s="241"/>
      <c r="P152" s="238">
        <v>453017.4</v>
      </c>
    </row>
    <row r="153" spans="1:16" ht="12" customHeight="1">
      <c r="A153" s="206" t="s">
        <v>88</v>
      </c>
      <c r="B153" s="238">
        <v>54855375</v>
      </c>
      <c r="C153" s="243"/>
      <c r="D153" s="238">
        <v>1668330.6059999999</v>
      </c>
      <c r="E153" s="238"/>
      <c r="F153" s="238">
        <v>124657590</v>
      </c>
      <c r="G153" s="239"/>
      <c r="H153" s="238">
        <v>3440549.4839999997</v>
      </c>
      <c r="I153" s="239"/>
      <c r="J153" s="241">
        <v>0</v>
      </c>
      <c r="K153" s="245"/>
      <c r="L153" s="245">
        <v>0</v>
      </c>
      <c r="M153" s="245"/>
      <c r="N153" s="238">
        <v>240961221</v>
      </c>
      <c r="O153" s="238"/>
      <c r="P153" s="238">
        <v>1927689.7680000002</v>
      </c>
    </row>
    <row r="154" spans="1:16" ht="12" customHeight="1">
      <c r="A154" s="206" t="s">
        <v>90</v>
      </c>
      <c r="B154" s="238">
        <v>350622643</v>
      </c>
      <c r="C154" s="243"/>
      <c r="D154" s="238">
        <v>11950120.610000001</v>
      </c>
      <c r="E154" s="238"/>
      <c r="F154" s="238">
        <v>112709350</v>
      </c>
      <c r="G154" s="239"/>
      <c r="H154" s="238">
        <v>1690640.25</v>
      </c>
      <c r="I154" s="239"/>
      <c r="J154" s="241">
        <v>0</v>
      </c>
      <c r="K154" s="245"/>
      <c r="L154" s="245">
        <v>0</v>
      </c>
      <c r="M154" s="245"/>
      <c r="N154" s="238">
        <v>120928855</v>
      </c>
      <c r="O154" s="238"/>
      <c r="P154" s="238">
        <v>971843.05</v>
      </c>
    </row>
    <row r="155" spans="1:16" ht="12" customHeight="1">
      <c r="A155" s="206" t="s">
        <v>92</v>
      </c>
      <c r="B155" s="238">
        <v>40137702</v>
      </c>
      <c r="C155" s="243"/>
      <c r="D155" s="238">
        <v>2001958.909</v>
      </c>
      <c r="E155" s="238"/>
      <c r="F155" s="238">
        <v>9196831</v>
      </c>
      <c r="G155" s="239"/>
      <c r="H155" s="238">
        <v>459841.55</v>
      </c>
      <c r="I155" s="239"/>
      <c r="J155" s="241">
        <v>0</v>
      </c>
      <c r="K155" s="245"/>
      <c r="L155" s="245">
        <v>0</v>
      </c>
      <c r="M155" s="245"/>
      <c r="N155" s="238">
        <v>23344384</v>
      </c>
      <c r="O155" s="238"/>
      <c r="P155" s="238">
        <v>222516.96949999998</v>
      </c>
    </row>
    <row r="156" spans="1:16" ht="12" customHeight="1">
      <c r="A156" s="206" t="s">
        <v>353</v>
      </c>
      <c r="B156" s="238">
        <v>355371444</v>
      </c>
      <c r="C156" s="239"/>
      <c r="D156" s="238">
        <v>12569166.48</v>
      </c>
      <c r="E156" s="239"/>
      <c r="F156" s="238">
        <v>968682</v>
      </c>
      <c r="G156" s="239"/>
      <c r="H156" s="238">
        <v>40006.58</v>
      </c>
      <c r="I156" s="239"/>
      <c r="J156" s="238">
        <v>0</v>
      </c>
      <c r="K156" s="239"/>
      <c r="L156" s="238">
        <v>0</v>
      </c>
      <c r="M156" s="239"/>
      <c r="N156" s="238">
        <v>119090933</v>
      </c>
      <c r="O156" s="239"/>
      <c r="P156" s="238">
        <v>1399318.46</v>
      </c>
    </row>
    <row r="157" spans="1:16" ht="8.25" customHeight="1">
      <c r="B157" s="238"/>
      <c r="C157" s="239"/>
      <c r="D157" s="238"/>
      <c r="E157" s="239"/>
      <c r="F157" s="238"/>
      <c r="G157" s="239"/>
      <c r="H157" s="238"/>
      <c r="I157" s="239"/>
      <c r="J157" s="238"/>
      <c r="K157" s="239"/>
      <c r="L157" s="238"/>
      <c r="M157" s="239"/>
      <c r="N157" s="238"/>
      <c r="O157" s="239"/>
      <c r="P157" s="238"/>
    </row>
    <row r="158" spans="1:16" ht="12" customHeight="1">
      <c r="A158" s="206" t="s">
        <v>241</v>
      </c>
      <c r="B158" s="238">
        <v>155919964</v>
      </c>
      <c r="C158" s="239"/>
      <c r="D158" s="238">
        <v>7795998.2000000002</v>
      </c>
      <c r="E158" s="239"/>
      <c r="F158" s="238">
        <v>0</v>
      </c>
      <c r="G158" s="239"/>
      <c r="H158" s="238">
        <v>0</v>
      </c>
      <c r="I158" s="239"/>
      <c r="J158" s="238">
        <v>0</v>
      </c>
      <c r="K158" s="239"/>
      <c r="L158" s="238">
        <v>0</v>
      </c>
      <c r="M158" s="239"/>
      <c r="N158" s="238">
        <v>0</v>
      </c>
      <c r="O158" s="239"/>
      <c r="P158" s="238">
        <v>0</v>
      </c>
    </row>
    <row r="159" spans="1:16" ht="12" customHeight="1">
      <c r="A159" s="206" t="s">
        <v>9</v>
      </c>
      <c r="B159" s="238">
        <v>67729504</v>
      </c>
      <c r="C159" s="239"/>
      <c r="D159" s="238">
        <v>3047827.68</v>
      </c>
      <c r="E159" s="239"/>
      <c r="F159" s="238">
        <v>1205332</v>
      </c>
      <c r="G159" s="239"/>
      <c r="H159" s="238">
        <v>24106.639999999999</v>
      </c>
      <c r="I159" s="239"/>
      <c r="J159" s="238">
        <v>0</v>
      </c>
      <c r="K159" s="239"/>
      <c r="L159" s="238">
        <v>0</v>
      </c>
      <c r="M159" s="239"/>
      <c r="N159" s="238">
        <v>8390726</v>
      </c>
      <c r="O159" s="239"/>
      <c r="P159" s="238">
        <v>86537.669199999989</v>
      </c>
    </row>
    <row r="160" spans="1:16" ht="12" customHeight="1">
      <c r="A160" s="206" t="s">
        <v>96</v>
      </c>
      <c r="B160" s="238">
        <v>396802006</v>
      </c>
      <c r="C160" s="239"/>
      <c r="D160" s="238">
        <v>13491268.203999998</v>
      </c>
      <c r="E160" s="239"/>
      <c r="F160" s="238">
        <v>16251225</v>
      </c>
      <c r="G160" s="239"/>
      <c r="H160" s="238">
        <v>130009.8</v>
      </c>
      <c r="I160" s="239"/>
      <c r="J160" s="238">
        <v>0</v>
      </c>
      <c r="K160" s="239"/>
      <c r="L160" s="238">
        <v>0</v>
      </c>
      <c r="M160" s="239"/>
      <c r="N160" s="238">
        <v>657943</v>
      </c>
      <c r="O160" s="239"/>
      <c r="P160" s="238">
        <v>5664.5160000000005</v>
      </c>
    </row>
    <row r="161" spans="1:16" ht="12" customHeight="1">
      <c r="A161" s="206" t="s">
        <v>98</v>
      </c>
      <c r="B161" s="238">
        <v>45782687</v>
      </c>
      <c r="C161" s="243"/>
      <c r="D161" s="238">
        <v>1019090.6209999999</v>
      </c>
      <c r="E161" s="238"/>
      <c r="F161" s="238">
        <v>84993232</v>
      </c>
      <c r="G161" s="238"/>
      <c r="H161" s="238">
        <v>1274898.48</v>
      </c>
      <c r="I161" s="238"/>
      <c r="J161" s="238">
        <v>0</v>
      </c>
      <c r="K161" s="238"/>
      <c r="L161" s="238">
        <v>0</v>
      </c>
      <c r="M161" s="238"/>
      <c r="N161" s="238">
        <v>15615523</v>
      </c>
      <c r="O161" s="238"/>
      <c r="P161" s="238">
        <v>127714.08550000002</v>
      </c>
    </row>
    <row r="162" spans="1:16" ht="12" customHeight="1">
      <c r="A162" s="206" t="s">
        <v>251</v>
      </c>
      <c r="B162" s="238">
        <v>1091333359</v>
      </c>
      <c r="C162" s="239"/>
      <c r="D162" s="238">
        <v>46214999.608000003</v>
      </c>
      <c r="E162" s="239"/>
      <c r="F162" s="238">
        <v>85797234</v>
      </c>
      <c r="G162" s="239"/>
      <c r="H162" s="238">
        <v>2850327.0950000002</v>
      </c>
      <c r="I162" s="239"/>
      <c r="J162" s="238">
        <v>0</v>
      </c>
      <c r="K162" s="239"/>
      <c r="L162" s="238">
        <v>0</v>
      </c>
      <c r="M162" s="239"/>
      <c r="N162" s="238">
        <v>395655954</v>
      </c>
      <c r="O162" s="239"/>
      <c r="P162" s="238">
        <v>4921452.928199999</v>
      </c>
    </row>
    <row r="163" spans="1:16" ht="8.25" customHeight="1">
      <c r="B163" s="238"/>
      <c r="C163" s="239"/>
      <c r="D163" s="238"/>
      <c r="E163" s="239"/>
      <c r="F163" s="238"/>
      <c r="G163" s="239"/>
      <c r="H163" s="238"/>
      <c r="I163" s="239"/>
      <c r="J163" s="238"/>
      <c r="K163" s="239"/>
      <c r="L163" s="238"/>
      <c r="M163" s="239"/>
      <c r="N163" s="238"/>
      <c r="O163" s="239"/>
      <c r="P163" s="238"/>
    </row>
    <row r="164" spans="1:16" ht="12" customHeight="1">
      <c r="A164" s="206" t="s">
        <v>287</v>
      </c>
      <c r="B164" s="238">
        <v>443336602</v>
      </c>
      <c r="C164" s="243"/>
      <c r="D164" s="238">
        <v>12687094.592599999</v>
      </c>
      <c r="E164" s="238"/>
      <c r="F164" s="238">
        <v>129877009</v>
      </c>
      <c r="G164" s="238"/>
      <c r="H164" s="238">
        <v>2753392.5908000004</v>
      </c>
      <c r="I164" s="238"/>
      <c r="J164" s="238">
        <v>0</v>
      </c>
      <c r="K164" s="241"/>
      <c r="L164" s="238">
        <v>0</v>
      </c>
      <c r="M164" s="241"/>
      <c r="N164" s="238">
        <v>48885871</v>
      </c>
      <c r="O164" s="238"/>
      <c r="P164" s="238">
        <v>421097.84180000005</v>
      </c>
    </row>
    <row r="165" spans="1:16" ht="12" customHeight="1">
      <c r="A165" s="206" t="s">
        <v>102</v>
      </c>
      <c r="B165" s="238">
        <v>153554392</v>
      </c>
      <c r="C165" s="243"/>
      <c r="D165" s="238">
        <v>5368088.1677000001</v>
      </c>
      <c r="E165" s="238"/>
      <c r="F165" s="238">
        <v>290803910</v>
      </c>
      <c r="G165" s="238"/>
      <c r="H165" s="238">
        <v>0</v>
      </c>
      <c r="I165" s="238"/>
      <c r="J165" s="238">
        <v>0</v>
      </c>
      <c r="K165" s="238"/>
      <c r="L165" s="238">
        <v>0</v>
      </c>
      <c r="M165" s="238"/>
      <c r="N165" s="238">
        <v>396788105</v>
      </c>
      <c r="O165" s="238"/>
      <c r="P165" s="238">
        <v>4489703.1084999992</v>
      </c>
    </row>
    <row r="166" spans="1:16" ht="12" customHeight="1">
      <c r="A166" s="206" t="s">
        <v>288</v>
      </c>
      <c r="B166" s="238">
        <v>44001870.950000003</v>
      </c>
      <c r="C166" s="243"/>
      <c r="D166" s="238">
        <v>1867150.6503750002</v>
      </c>
      <c r="E166" s="238"/>
      <c r="F166" s="238">
        <v>86864.35</v>
      </c>
      <c r="G166" s="238"/>
      <c r="H166" s="238">
        <v>3691.7348750000006</v>
      </c>
      <c r="I166" s="238"/>
      <c r="J166" s="238">
        <v>0</v>
      </c>
      <c r="K166" s="238"/>
      <c r="L166" s="238">
        <v>0</v>
      </c>
      <c r="M166" s="238"/>
      <c r="N166" s="238">
        <v>189714</v>
      </c>
      <c r="O166" s="238"/>
      <c r="P166" s="238">
        <v>8062.8450000000003</v>
      </c>
    </row>
    <row r="167" spans="1:16" ht="12" customHeight="1">
      <c r="A167" s="206" t="s">
        <v>105</v>
      </c>
      <c r="B167" s="238">
        <v>706588807</v>
      </c>
      <c r="C167" s="243"/>
      <c r="D167" s="238">
        <v>22432588.0656</v>
      </c>
      <c r="E167" s="238"/>
      <c r="F167" s="238">
        <v>175643050</v>
      </c>
      <c r="G167" s="238"/>
      <c r="H167" s="238">
        <v>5269291.5</v>
      </c>
      <c r="I167" s="238"/>
      <c r="J167" s="238">
        <v>0</v>
      </c>
      <c r="K167" s="241"/>
      <c r="L167" s="238">
        <v>0</v>
      </c>
      <c r="M167" s="241"/>
      <c r="N167" s="238">
        <v>234378511</v>
      </c>
      <c r="O167" s="238"/>
      <c r="P167" s="238">
        <v>2611364.3160000001</v>
      </c>
    </row>
    <row r="168" spans="1:16" ht="12" customHeight="1">
      <c r="A168" s="206" t="s">
        <v>289</v>
      </c>
      <c r="B168" s="238">
        <v>394726840</v>
      </c>
      <c r="C168" s="243"/>
      <c r="D168" s="238">
        <v>13983311.2535</v>
      </c>
      <c r="E168" s="238"/>
      <c r="F168" s="238">
        <v>528032440</v>
      </c>
      <c r="G168" s="238"/>
      <c r="H168" s="238">
        <v>4948396.0410000002</v>
      </c>
      <c r="I168" s="238"/>
      <c r="J168" s="238">
        <v>0</v>
      </c>
      <c r="K168" s="241"/>
      <c r="L168" s="238">
        <v>0</v>
      </c>
      <c r="M168" s="241"/>
      <c r="N168" s="238">
        <v>107611630</v>
      </c>
      <c r="O168" s="238"/>
      <c r="P168" s="238">
        <v>1592864.76</v>
      </c>
    </row>
    <row r="169" spans="1:16" ht="14.25" customHeight="1">
      <c r="A169" s="205" t="s">
        <v>321</v>
      </c>
      <c r="B169" s="231"/>
      <c r="C169" s="217"/>
      <c r="D169" s="231"/>
      <c r="E169" s="217"/>
      <c r="F169" s="231"/>
      <c r="G169" s="217"/>
      <c r="H169" s="231"/>
      <c r="I169" s="217"/>
      <c r="J169" s="231"/>
      <c r="K169" s="217"/>
      <c r="L169" s="231"/>
      <c r="M169" s="217"/>
      <c r="N169" s="231"/>
      <c r="O169" s="217"/>
      <c r="P169" s="231"/>
    </row>
    <row r="170" spans="1:16" s="186" customFormat="1" ht="13.2">
      <c r="A170" s="232" t="s">
        <v>314</v>
      </c>
      <c r="B170" s="232"/>
      <c r="C170" s="232"/>
      <c r="D170" s="232"/>
      <c r="E170" s="232"/>
      <c r="F170" s="232"/>
      <c r="G170" s="232"/>
      <c r="H170" s="232"/>
      <c r="I170" s="232"/>
      <c r="J170" s="232"/>
      <c r="K170" s="232"/>
      <c r="L170" s="232"/>
      <c r="M170" s="232"/>
      <c r="N170" s="232"/>
      <c r="O170" s="232"/>
      <c r="P170" s="232"/>
    </row>
    <row r="171" spans="1:16" ht="13.2">
      <c r="A171" s="232" t="s">
        <v>350</v>
      </c>
      <c r="B171" s="232"/>
      <c r="C171" s="233"/>
      <c r="D171" s="233"/>
      <c r="E171" s="233"/>
      <c r="F171" s="233"/>
      <c r="G171" s="233"/>
      <c r="H171" s="233"/>
      <c r="I171" s="233"/>
      <c r="J171" s="233"/>
      <c r="K171" s="233"/>
      <c r="L171" s="233"/>
      <c r="M171" s="233"/>
      <c r="N171" s="233"/>
      <c r="O171" s="233"/>
      <c r="P171" s="233"/>
    </row>
    <row r="172" spans="1:16" ht="8.25" customHeight="1" thickBot="1">
      <c r="A172" s="207"/>
      <c r="B172" s="207"/>
      <c r="C172" s="207"/>
      <c r="D172" s="207"/>
      <c r="E172" s="207"/>
      <c r="F172" s="207"/>
      <c r="G172" s="207"/>
      <c r="H172" s="207"/>
      <c r="I172" s="207"/>
      <c r="J172" s="207"/>
      <c r="K172" s="207"/>
      <c r="L172" s="207"/>
      <c r="M172" s="207"/>
      <c r="N172" s="207"/>
      <c r="O172" s="207"/>
      <c r="P172" s="207"/>
    </row>
    <row r="173" spans="1:16" ht="12.75" customHeight="1">
      <c r="A173" s="217"/>
      <c r="B173" s="328" t="s">
        <v>315</v>
      </c>
      <c r="C173" s="328"/>
      <c r="D173" s="328"/>
      <c r="E173" s="217"/>
      <c r="F173" s="328" t="s">
        <v>316</v>
      </c>
      <c r="G173" s="328"/>
      <c r="H173" s="328"/>
      <c r="I173" s="217"/>
      <c r="J173" s="328" t="s">
        <v>317</v>
      </c>
      <c r="K173" s="328"/>
      <c r="L173" s="328"/>
      <c r="M173" s="217"/>
      <c r="N173" s="328" t="s">
        <v>318</v>
      </c>
      <c r="O173" s="328"/>
      <c r="P173" s="328"/>
    </row>
    <row r="174" spans="1:16" ht="10.5" customHeight="1">
      <c r="A174" s="234" t="s">
        <v>8</v>
      </c>
      <c r="B174" s="235" t="s">
        <v>319</v>
      </c>
      <c r="C174" s="208"/>
      <c r="D174" s="235" t="s">
        <v>320</v>
      </c>
      <c r="E174" s="208"/>
      <c r="F174" s="235" t="s">
        <v>319</v>
      </c>
      <c r="G174" s="208"/>
      <c r="H174" s="235" t="s">
        <v>320</v>
      </c>
      <c r="I174" s="208"/>
      <c r="J174" s="235" t="s">
        <v>319</v>
      </c>
      <c r="K174" s="208"/>
      <c r="L174" s="235" t="s">
        <v>320</v>
      </c>
      <c r="M174" s="208"/>
      <c r="N174" s="235" t="s">
        <v>319</v>
      </c>
      <c r="O174" s="208"/>
      <c r="P174" s="235" t="s">
        <v>320</v>
      </c>
    </row>
    <row r="175" spans="1:16" ht="6" customHeight="1"/>
    <row r="176" spans="1:16" ht="12" customHeight="1">
      <c r="A176" s="206" t="s">
        <v>356</v>
      </c>
      <c r="B176" s="236">
        <v>148861685</v>
      </c>
      <c r="C176" s="237"/>
      <c r="D176" s="236">
        <v>5208028.6000000006</v>
      </c>
      <c r="E176" s="237"/>
      <c r="F176" s="236">
        <v>1001820</v>
      </c>
      <c r="G176" s="237"/>
      <c r="H176" s="236">
        <v>35063.79</v>
      </c>
      <c r="I176" s="237"/>
      <c r="J176" s="236">
        <v>0</v>
      </c>
      <c r="K176" s="237"/>
      <c r="L176" s="236">
        <v>0</v>
      </c>
      <c r="M176" s="237"/>
      <c r="N176" s="236">
        <v>29893474</v>
      </c>
      <c r="O176" s="237"/>
      <c r="P176" s="236">
        <v>463348.85</v>
      </c>
    </row>
    <row r="177" spans="1:16" ht="12" customHeight="1">
      <c r="A177" s="206" t="s">
        <v>109</v>
      </c>
      <c r="B177" s="238">
        <v>121108524</v>
      </c>
      <c r="C177" s="243"/>
      <c r="D177" s="238">
        <v>2785075.3469999996</v>
      </c>
      <c r="E177" s="243"/>
      <c r="F177" s="238">
        <v>9271824</v>
      </c>
      <c r="G177" s="243"/>
      <c r="H177" s="238">
        <v>171528.74400000001</v>
      </c>
      <c r="I177" s="243"/>
      <c r="J177" s="238">
        <v>0</v>
      </c>
      <c r="K177" s="243"/>
      <c r="L177" s="238">
        <v>0</v>
      </c>
      <c r="M177" s="243"/>
      <c r="N177" s="238">
        <v>26482800</v>
      </c>
      <c r="O177" s="243"/>
      <c r="P177" s="238">
        <v>287280.060084</v>
      </c>
    </row>
    <row r="178" spans="1:16" ht="12" customHeight="1">
      <c r="A178" s="206" t="s">
        <v>111</v>
      </c>
      <c r="B178" s="238">
        <v>1481437647</v>
      </c>
      <c r="C178" s="243"/>
      <c r="D178" s="238">
        <v>63099596.520400003</v>
      </c>
      <c r="E178" s="243"/>
      <c r="F178" s="238">
        <v>654377924</v>
      </c>
      <c r="G178" s="243"/>
      <c r="H178" s="238">
        <v>24539172.43</v>
      </c>
      <c r="I178" s="243"/>
      <c r="J178" s="238">
        <v>0</v>
      </c>
      <c r="K178" s="243"/>
      <c r="L178" s="238">
        <v>0</v>
      </c>
      <c r="M178" s="243"/>
      <c r="N178" s="238">
        <v>349211885</v>
      </c>
      <c r="O178" s="243"/>
      <c r="P178" s="238">
        <v>4386273.9226000002</v>
      </c>
    </row>
    <row r="179" spans="1:16" ht="12" customHeight="1">
      <c r="A179" s="206" t="s">
        <v>113</v>
      </c>
      <c r="B179" s="238">
        <v>726794194.14999998</v>
      </c>
      <c r="C179" s="239"/>
      <c r="D179" s="238">
        <v>27554555.665875003</v>
      </c>
      <c r="E179" s="239"/>
      <c r="F179" s="238">
        <v>206173924</v>
      </c>
      <c r="G179" s="239"/>
      <c r="H179" s="238">
        <v>6513149.9330000002</v>
      </c>
      <c r="I179" s="239"/>
      <c r="J179" s="238">
        <v>0</v>
      </c>
      <c r="K179" s="239"/>
      <c r="L179" s="238">
        <v>0</v>
      </c>
      <c r="M179" s="239"/>
      <c r="N179" s="238">
        <v>799618378</v>
      </c>
      <c r="O179" s="239"/>
      <c r="P179" s="238">
        <v>9222755.6679999996</v>
      </c>
    </row>
    <row r="180" spans="1:16" ht="12" customHeight="1">
      <c r="A180" s="206" t="s">
        <v>290</v>
      </c>
      <c r="B180" s="238">
        <v>33141316</v>
      </c>
      <c r="C180" s="239"/>
      <c r="D180" s="238">
        <v>663528.36950000003</v>
      </c>
      <c r="E180" s="239"/>
      <c r="F180" s="238">
        <v>5194981</v>
      </c>
      <c r="G180" s="239"/>
      <c r="H180" s="238">
        <v>106497.1105</v>
      </c>
      <c r="I180" s="239"/>
      <c r="J180" s="238">
        <v>0</v>
      </c>
      <c r="K180" s="239"/>
      <c r="L180" s="238">
        <v>0</v>
      </c>
      <c r="M180" s="239"/>
      <c r="N180" s="238">
        <v>26890950</v>
      </c>
      <c r="O180" s="239"/>
      <c r="P180" s="238">
        <v>242018.55</v>
      </c>
    </row>
    <row r="181" spans="1:16" ht="6" customHeight="1">
      <c r="B181" s="238"/>
      <c r="C181" s="239"/>
      <c r="D181" s="238"/>
      <c r="E181" s="239"/>
      <c r="F181" s="238"/>
      <c r="G181" s="239"/>
      <c r="H181" s="238"/>
      <c r="I181" s="239"/>
      <c r="J181" s="238"/>
      <c r="K181" s="239"/>
      <c r="L181" s="238"/>
      <c r="M181" s="239"/>
      <c r="N181" s="238"/>
      <c r="O181" s="239"/>
      <c r="P181" s="238"/>
    </row>
    <row r="182" spans="1:16" ht="12" customHeight="1">
      <c r="A182" s="206" t="s">
        <v>355</v>
      </c>
      <c r="B182" s="238">
        <v>179256015</v>
      </c>
      <c r="C182" s="239"/>
      <c r="D182" s="238">
        <v>46608240.060000002</v>
      </c>
      <c r="E182" s="239"/>
      <c r="F182" s="238">
        <v>38823776</v>
      </c>
      <c r="G182" s="239"/>
      <c r="H182" s="238">
        <v>1475303.48</v>
      </c>
      <c r="I182" s="239"/>
      <c r="J182" s="238">
        <v>0</v>
      </c>
      <c r="K182" s="239"/>
      <c r="L182" s="238">
        <v>0</v>
      </c>
      <c r="M182" s="239"/>
      <c r="N182" s="238">
        <v>311967873</v>
      </c>
      <c r="O182" s="239"/>
      <c r="P182" s="238">
        <v>7372264.2699999996</v>
      </c>
    </row>
    <row r="183" spans="1:16" ht="12" customHeight="1">
      <c r="A183" s="206" t="s">
        <v>354</v>
      </c>
      <c r="B183" s="238">
        <v>162722390</v>
      </c>
      <c r="C183" s="239"/>
      <c r="D183" s="238">
        <v>4866799.04</v>
      </c>
      <c r="E183" s="239"/>
      <c r="F183" s="238">
        <v>0</v>
      </c>
      <c r="G183" s="239"/>
      <c r="H183" s="238">
        <v>0</v>
      </c>
      <c r="I183" s="239"/>
      <c r="J183" s="238">
        <v>0</v>
      </c>
      <c r="K183" s="239"/>
      <c r="L183" s="238">
        <v>0</v>
      </c>
      <c r="M183" s="239"/>
      <c r="N183" s="238">
        <v>22895189</v>
      </c>
      <c r="O183" s="239"/>
      <c r="P183" s="238">
        <v>261005.16</v>
      </c>
    </row>
    <row r="184" spans="1:16" ht="12" customHeight="1">
      <c r="A184" s="206" t="s">
        <v>346</v>
      </c>
      <c r="B184" s="238">
        <v>742662810.92999995</v>
      </c>
      <c r="C184" s="239"/>
      <c r="D184" s="238">
        <v>32730745.759999998</v>
      </c>
      <c r="E184" s="239"/>
      <c r="F184" s="238">
        <v>34139299</v>
      </c>
      <c r="G184" s="239"/>
      <c r="H184" s="238">
        <v>1024540.23</v>
      </c>
      <c r="I184" s="239"/>
      <c r="J184" s="238">
        <v>0</v>
      </c>
      <c r="K184" s="239"/>
      <c r="L184" s="238">
        <v>0</v>
      </c>
      <c r="M184" s="239"/>
      <c r="N184" s="238">
        <v>249173089</v>
      </c>
      <c r="O184" s="239"/>
      <c r="P184" s="238">
        <v>3281878.31</v>
      </c>
    </row>
    <row r="185" spans="1:16" ht="12" customHeight="1">
      <c r="A185" s="206" t="s">
        <v>119</v>
      </c>
      <c r="B185" s="238">
        <v>65822818</v>
      </c>
      <c r="C185" s="243"/>
      <c r="D185" s="238">
        <v>1598807.11</v>
      </c>
      <c r="E185" s="243"/>
      <c r="F185" s="238">
        <v>15590734</v>
      </c>
      <c r="G185" s="243"/>
      <c r="H185" s="238">
        <v>274396.95</v>
      </c>
      <c r="I185" s="243"/>
      <c r="J185" s="238">
        <v>0</v>
      </c>
      <c r="K185" s="243"/>
      <c r="L185" s="238">
        <v>0</v>
      </c>
      <c r="M185" s="243"/>
      <c r="N185" s="238">
        <v>25370785</v>
      </c>
      <c r="O185" s="243"/>
      <c r="P185" s="238">
        <v>208123.72999999998</v>
      </c>
    </row>
    <row r="186" spans="1:16" ht="12" customHeight="1">
      <c r="A186" s="206" t="s">
        <v>361</v>
      </c>
      <c r="B186" s="238">
        <v>1644133094</v>
      </c>
      <c r="C186" s="243"/>
      <c r="D186" s="238">
        <v>60527461.847000003</v>
      </c>
      <c r="E186" s="243"/>
      <c r="F186" s="238">
        <v>676103593</v>
      </c>
      <c r="G186" s="243"/>
      <c r="H186" s="238">
        <v>15550383</v>
      </c>
      <c r="I186" s="243"/>
      <c r="J186" s="238">
        <v>0</v>
      </c>
      <c r="K186" s="243"/>
      <c r="L186" s="238">
        <v>0</v>
      </c>
      <c r="M186" s="243"/>
      <c r="N186" s="238">
        <v>969397157</v>
      </c>
      <c r="O186" s="243"/>
      <c r="P186" s="238">
        <v>11619031.319999998</v>
      </c>
    </row>
    <row r="187" spans="1:16" ht="8.25" customHeight="1">
      <c r="B187" s="238"/>
      <c r="C187" s="243"/>
      <c r="D187" s="238"/>
      <c r="E187" s="243"/>
      <c r="F187" s="238"/>
      <c r="G187" s="243"/>
      <c r="H187" s="238"/>
      <c r="I187" s="243"/>
      <c r="J187" s="238"/>
      <c r="K187" s="243"/>
      <c r="L187" s="238"/>
      <c r="M187" s="243"/>
      <c r="N187" s="238"/>
      <c r="O187" s="243"/>
      <c r="P187" s="238"/>
    </row>
    <row r="188" spans="1:16" ht="12" customHeight="1">
      <c r="A188" s="206" t="s">
        <v>10</v>
      </c>
      <c r="B188" s="238">
        <v>942833369</v>
      </c>
      <c r="C188" s="239"/>
      <c r="D188" s="238">
        <v>31727371.605</v>
      </c>
      <c r="E188" s="239"/>
      <c r="F188" s="238">
        <v>106574029</v>
      </c>
      <c r="G188" s="239"/>
      <c r="H188" s="238">
        <v>3676804.0005000001</v>
      </c>
      <c r="I188" s="239"/>
      <c r="J188" s="238">
        <v>0</v>
      </c>
      <c r="K188" s="239"/>
      <c r="L188" s="238">
        <v>0</v>
      </c>
      <c r="M188" s="239"/>
      <c r="N188" s="238">
        <v>473460193</v>
      </c>
      <c r="O188" s="239"/>
      <c r="P188" s="238">
        <v>5823703.0296999998</v>
      </c>
    </row>
    <row r="189" spans="1:16" ht="12" customHeight="1">
      <c r="A189" s="206" t="s">
        <v>120</v>
      </c>
      <c r="B189" s="238">
        <v>378252858</v>
      </c>
      <c r="C189" s="239"/>
      <c r="D189" s="238">
        <v>12275017.130799998</v>
      </c>
      <c r="E189" s="239"/>
      <c r="F189" s="238">
        <v>97126932</v>
      </c>
      <c r="G189" s="239"/>
      <c r="H189" s="238">
        <v>3108061.82</v>
      </c>
      <c r="I189" s="239"/>
      <c r="J189" s="238">
        <v>0</v>
      </c>
      <c r="K189" s="239"/>
      <c r="L189" s="238">
        <v>0</v>
      </c>
      <c r="M189" s="239"/>
      <c r="N189" s="238">
        <v>60840085</v>
      </c>
      <c r="O189" s="239"/>
      <c r="P189" s="238">
        <v>718222.8406</v>
      </c>
    </row>
    <row r="190" spans="1:16" ht="12" customHeight="1">
      <c r="A190" s="206" t="s">
        <v>121</v>
      </c>
      <c r="B190" s="238">
        <v>274750284</v>
      </c>
      <c r="C190" s="239"/>
      <c r="D190" s="238">
        <v>7929300.7599999998</v>
      </c>
      <c r="E190" s="239"/>
      <c r="F190" s="238">
        <v>38573247</v>
      </c>
      <c r="G190" s="239"/>
      <c r="H190" s="238">
        <v>478308.25</v>
      </c>
      <c r="I190" s="239"/>
      <c r="J190" s="238">
        <v>0</v>
      </c>
      <c r="K190" s="239"/>
      <c r="L190" s="238">
        <v>0</v>
      </c>
      <c r="M190" s="239"/>
      <c r="N190" s="238">
        <v>100413441</v>
      </c>
      <c r="O190" s="239"/>
      <c r="P190" s="238">
        <v>956323.37</v>
      </c>
    </row>
    <row r="191" spans="1:16" ht="12" customHeight="1">
      <c r="A191" s="206" t="s">
        <v>122</v>
      </c>
      <c r="B191" s="238">
        <v>1101646200</v>
      </c>
      <c r="C191" s="243"/>
      <c r="D191" s="238">
        <v>45394893.800000004</v>
      </c>
      <c r="E191" s="243"/>
      <c r="F191" s="238">
        <v>77115800</v>
      </c>
      <c r="G191" s="243"/>
      <c r="H191" s="238">
        <v>2429147.7000000002</v>
      </c>
      <c r="I191" s="243"/>
      <c r="J191" s="238">
        <v>0</v>
      </c>
      <c r="K191" s="243"/>
      <c r="L191" s="238">
        <v>0</v>
      </c>
      <c r="M191" s="243"/>
      <c r="N191" s="238">
        <v>413763467</v>
      </c>
      <c r="O191" s="243"/>
      <c r="P191" s="238">
        <v>4598792.7333000004</v>
      </c>
    </row>
    <row r="192" spans="1:16" ht="12" customHeight="1">
      <c r="A192" s="206" t="s">
        <v>263</v>
      </c>
      <c r="B192" s="238">
        <v>4564438531</v>
      </c>
      <c r="C192" s="243"/>
      <c r="D192" s="238">
        <v>171690392.98304999</v>
      </c>
      <c r="E192" s="243"/>
      <c r="F192" s="238">
        <v>221880258</v>
      </c>
      <c r="G192" s="243"/>
      <c r="H192" s="238">
        <v>488136.56759999995</v>
      </c>
      <c r="I192" s="243"/>
      <c r="J192" s="238">
        <v>0</v>
      </c>
      <c r="K192" s="243"/>
      <c r="L192" s="238">
        <v>0</v>
      </c>
      <c r="M192" s="243"/>
      <c r="N192" s="238">
        <v>1965274152</v>
      </c>
      <c r="O192" s="243"/>
      <c r="P192" s="238">
        <v>9951836.1999999993</v>
      </c>
    </row>
    <row r="193" spans="1:16" ht="8.25" customHeight="1">
      <c r="B193" s="238"/>
      <c r="C193" s="243"/>
      <c r="D193" s="238"/>
      <c r="E193" s="243"/>
      <c r="F193" s="238"/>
      <c r="G193" s="243"/>
      <c r="H193" s="238"/>
      <c r="I193" s="243"/>
      <c r="J193" s="238"/>
      <c r="K193" s="243"/>
      <c r="L193" s="238"/>
      <c r="M193" s="243"/>
      <c r="N193" s="238"/>
      <c r="O193" s="243"/>
      <c r="P193" s="238"/>
    </row>
    <row r="194" spans="1:16" ht="12" customHeight="1">
      <c r="A194" s="206" t="s">
        <v>123</v>
      </c>
      <c r="B194" s="238">
        <v>208249206</v>
      </c>
      <c r="C194" s="243"/>
      <c r="D194" s="238">
        <v>6751046.5899999999</v>
      </c>
      <c r="E194" s="243"/>
      <c r="F194" s="238">
        <v>34198240</v>
      </c>
      <c r="G194" s="243"/>
      <c r="H194" s="238">
        <v>1111442.8</v>
      </c>
      <c r="I194" s="243"/>
      <c r="J194" s="238">
        <v>0</v>
      </c>
      <c r="K194" s="245"/>
      <c r="L194" s="238">
        <v>0</v>
      </c>
      <c r="M194" s="245"/>
      <c r="N194" s="238">
        <v>113298717</v>
      </c>
      <c r="O194" s="243"/>
      <c r="P194" s="238">
        <v>1021157.79</v>
      </c>
    </row>
    <row r="195" spans="1:16" ht="12" customHeight="1">
      <c r="A195" s="206" t="s">
        <v>291</v>
      </c>
      <c r="B195" s="238">
        <v>86814014.609999999</v>
      </c>
      <c r="C195" s="239"/>
      <c r="D195" s="238">
        <v>3023695.1599999997</v>
      </c>
      <c r="E195" s="239"/>
      <c r="F195" s="238">
        <v>35850</v>
      </c>
      <c r="G195" s="239"/>
      <c r="H195" s="238">
        <v>1254.75</v>
      </c>
      <c r="I195" s="239"/>
      <c r="J195" s="238">
        <v>0</v>
      </c>
      <c r="K195" s="239"/>
      <c r="L195" s="238">
        <v>0</v>
      </c>
      <c r="M195" s="239"/>
      <c r="N195" s="238">
        <v>54685977</v>
      </c>
      <c r="O195" s="239"/>
      <c r="P195" s="238">
        <v>328115.86</v>
      </c>
    </row>
    <row r="196" spans="1:16" ht="12" customHeight="1">
      <c r="A196" s="206" t="s">
        <v>126</v>
      </c>
      <c r="B196" s="238">
        <v>402706533</v>
      </c>
      <c r="C196" s="243"/>
      <c r="D196" s="238">
        <v>16713547</v>
      </c>
      <c r="E196" s="243"/>
      <c r="F196" s="238">
        <v>136009904</v>
      </c>
      <c r="G196" s="243"/>
      <c r="H196" s="238">
        <v>1768129</v>
      </c>
      <c r="I196" s="243"/>
      <c r="J196" s="238">
        <v>0</v>
      </c>
      <c r="K196" s="245"/>
      <c r="L196" s="238">
        <v>0</v>
      </c>
      <c r="M196" s="245"/>
      <c r="N196" s="238">
        <v>88501933</v>
      </c>
      <c r="O196" s="243"/>
      <c r="P196" s="238">
        <v>824727</v>
      </c>
    </row>
    <row r="197" spans="1:16" ht="7.5" customHeight="1"/>
    <row r="198" spans="1:16" s="198" customFormat="1" ht="12" customHeight="1">
      <c r="A198" s="214" t="s">
        <v>12</v>
      </c>
      <c r="B198" s="214">
        <v>22378847066.959999</v>
      </c>
      <c r="C198" s="214"/>
      <c r="D198" s="214">
        <v>886713441.56759989</v>
      </c>
      <c r="E198" s="214"/>
      <c r="F198" s="214">
        <v>4047912377.3499999</v>
      </c>
      <c r="G198" s="214"/>
      <c r="H198" s="214">
        <v>90568119.383274987</v>
      </c>
      <c r="I198" s="214"/>
      <c r="J198" s="214">
        <v>0</v>
      </c>
      <c r="K198" s="214"/>
      <c r="L198" s="214">
        <v>0</v>
      </c>
      <c r="M198" s="214"/>
      <c r="N198" s="214">
        <v>9684024573.0400009</v>
      </c>
      <c r="O198" s="214"/>
      <c r="P198" s="214">
        <v>100697658.30438399</v>
      </c>
    </row>
    <row r="199" spans="1:16" s="198" customFormat="1" ht="12" customHeight="1">
      <c r="A199" s="214" t="s">
        <v>7</v>
      </c>
      <c r="B199" s="214">
        <v>76347804669.240005</v>
      </c>
      <c r="C199" s="214"/>
      <c r="D199" s="214">
        <v>2714246287.5698733</v>
      </c>
      <c r="E199" s="214"/>
      <c r="F199" s="214">
        <v>7519458050.54</v>
      </c>
      <c r="G199" s="214"/>
      <c r="H199" s="214">
        <v>137184477.84852505</v>
      </c>
      <c r="I199" s="214"/>
      <c r="J199" s="214">
        <v>1344289010.71</v>
      </c>
      <c r="K199" s="214"/>
      <c r="L199" s="214">
        <v>14010085.905490002</v>
      </c>
      <c r="M199" s="214"/>
      <c r="N199" s="214">
        <v>39525519269.5</v>
      </c>
      <c r="O199" s="214"/>
      <c r="P199" s="214">
        <v>308631758.55084604</v>
      </c>
    </row>
    <row r="200" spans="1:16" ht="8.25" customHeight="1"/>
    <row r="201" spans="1:16" ht="12.75" customHeight="1">
      <c r="A201" s="213" t="s">
        <v>13</v>
      </c>
      <c r="B201" s="214">
        <v>98726651736.200012</v>
      </c>
      <c r="C201" s="214"/>
      <c r="D201" s="214">
        <v>3600959729.1374731</v>
      </c>
      <c r="E201" s="214"/>
      <c r="F201" s="214">
        <v>11567370427.889999</v>
      </c>
      <c r="G201" s="214"/>
      <c r="H201" s="214">
        <v>227752597.23180002</v>
      </c>
      <c r="I201" s="214"/>
      <c r="J201" s="214">
        <v>1344289010.71</v>
      </c>
      <c r="K201" s="214"/>
      <c r="L201" s="214">
        <v>14010085.905490002</v>
      </c>
      <c r="M201" s="214"/>
      <c r="N201" s="214">
        <v>49209543842.540001</v>
      </c>
      <c r="O201" s="214"/>
      <c r="P201" s="214">
        <v>409329416.85523003</v>
      </c>
    </row>
    <row r="202" spans="1:16" ht="8.25" customHeight="1">
      <c r="B202" s="201"/>
      <c r="C202" s="201"/>
      <c r="D202" s="201"/>
      <c r="E202" s="201"/>
      <c r="F202" s="201"/>
      <c r="G202" s="201"/>
      <c r="H202" s="201"/>
      <c r="I202" s="201"/>
      <c r="J202" s="201"/>
      <c r="K202" s="201"/>
      <c r="L202" s="201"/>
      <c r="M202" s="201"/>
      <c r="N202" s="201"/>
      <c r="O202" s="201"/>
      <c r="P202" s="201"/>
    </row>
    <row r="203" spans="1:16" ht="12" customHeight="1">
      <c r="A203" s="327" t="s">
        <v>0</v>
      </c>
      <c r="B203" s="327"/>
      <c r="C203" s="327"/>
      <c r="D203" s="327"/>
      <c r="E203" s="327"/>
      <c r="F203" s="327"/>
      <c r="G203" s="327"/>
      <c r="H203" s="327"/>
      <c r="I203" s="327"/>
      <c r="J203" s="327"/>
      <c r="K203" s="327"/>
      <c r="L203" s="327"/>
      <c r="M203" s="327"/>
      <c r="N203" s="327"/>
      <c r="O203" s="327"/>
      <c r="P203" s="327"/>
    </row>
    <row r="204" spans="1:16" ht="12" customHeight="1">
      <c r="A204" s="327" t="s">
        <v>386</v>
      </c>
      <c r="B204" s="327"/>
      <c r="C204" s="327"/>
      <c r="D204" s="327"/>
      <c r="E204" s="327"/>
      <c r="F204" s="327"/>
      <c r="G204" s="327"/>
      <c r="H204" s="327"/>
      <c r="I204" s="327"/>
      <c r="J204" s="327"/>
      <c r="K204" s="327"/>
      <c r="L204" s="327"/>
      <c r="M204" s="327"/>
      <c r="N204" s="327"/>
      <c r="O204" s="327"/>
      <c r="P204" s="327"/>
    </row>
    <row r="205" spans="1:16" ht="12" customHeight="1">
      <c r="A205" s="327" t="s">
        <v>322</v>
      </c>
      <c r="B205" s="327"/>
      <c r="C205" s="327"/>
      <c r="D205" s="327"/>
      <c r="E205" s="327"/>
      <c r="F205" s="327"/>
      <c r="G205" s="327"/>
      <c r="H205" s="327"/>
      <c r="I205" s="327"/>
      <c r="J205" s="327"/>
      <c r="K205" s="327"/>
      <c r="L205" s="327"/>
      <c r="M205" s="327"/>
      <c r="N205" s="327"/>
      <c r="O205" s="327"/>
      <c r="P205" s="327"/>
    </row>
    <row r="206" spans="1:16" ht="12" customHeight="1">
      <c r="A206" s="327" t="s">
        <v>323</v>
      </c>
      <c r="B206" s="327"/>
      <c r="C206" s="327"/>
      <c r="D206" s="327"/>
      <c r="E206" s="327"/>
      <c r="F206" s="327"/>
      <c r="G206" s="327"/>
      <c r="H206" s="327"/>
      <c r="I206" s="327"/>
      <c r="J206" s="327"/>
      <c r="K206" s="327"/>
      <c r="L206" s="327"/>
      <c r="M206" s="327"/>
      <c r="N206" s="327"/>
      <c r="O206" s="327"/>
      <c r="P206" s="327"/>
    </row>
    <row r="207" spans="1:16" ht="12" customHeight="1">
      <c r="A207" s="327" t="s">
        <v>347</v>
      </c>
      <c r="B207" s="327"/>
      <c r="C207" s="327"/>
      <c r="D207" s="327"/>
      <c r="E207" s="327"/>
      <c r="F207" s="327"/>
      <c r="G207" s="327"/>
      <c r="H207" s="327"/>
      <c r="I207" s="327"/>
      <c r="J207" s="327"/>
      <c r="K207" s="327"/>
      <c r="L207" s="327"/>
      <c r="M207" s="327"/>
      <c r="N207" s="327"/>
      <c r="O207" s="327"/>
      <c r="P207" s="327"/>
    </row>
    <row r="208" spans="1:16" ht="12" customHeight="1">
      <c r="A208" s="327" t="s">
        <v>324</v>
      </c>
      <c r="B208" s="327"/>
      <c r="C208" s="327"/>
      <c r="D208" s="327"/>
      <c r="E208" s="327"/>
      <c r="F208" s="327"/>
      <c r="G208" s="327"/>
      <c r="H208" s="327"/>
      <c r="I208" s="327"/>
      <c r="J208" s="327"/>
      <c r="K208" s="327"/>
      <c r="L208" s="327"/>
      <c r="M208" s="327"/>
      <c r="N208" s="327"/>
      <c r="O208" s="327"/>
      <c r="P208" s="327"/>
    </row>
    <row r="209" spans="1:16" ht="12" customHeight="1">
      <c r="A209" s="327" t="s">
        <v>325</v>
      </c>
      <c r="B209" s="327"/>
      <c r="C209" s="327"/>
      <c r="D209" s="327"/>
      <c r="E209" s="327"/>
      <c r="F209" s="327"/>
      <c r="G209" s="327"/>
      <c r="H209" s="327"/>
      <c r="I209" s="327"/>
      <c r="J209" s="327"/>
      <c r="K209" s="327"/>
      <c r="L209" s="327"/>
      <c r="M209" s="327"/>
      <c r="N209" s="327"/>
      <c r="O209" s="327"/>
      <c r="P209" s="327"/>
    </row>
    <row r="210" spans="1:16" ht="12" customHeight="1">
      <c r="A210" s="327" t="s">
        <v>326</v>
      </c>
      <c r="B210" s="327"/>
      <c r="C210" s="327"/>
      <c r="D210" s="327"/>
      <c r="E210" s="327"/>
      <c r="F210" s="327"/>
      <c r="G210" s="327"/>
      <c r="H210" s="327"/>
      <c r="I210" s="327"/>
      <c r="J210" s="327"/>
      <c r="K210" s="327"/>
      <c r="L210" s="327"/>
      <c r="M210" s="327"/>
      <c r="N210" s="327"/>
      <c r="O210" s="327"/>
      <c r="P210" s="327"/>
    </row>
    <row r="211" spans="1:16">
      <c r="A211" s="206" t="s">
        <v>327</v>
      </c>
      <c r="B211" s="248"/>
      <c r="C211" s="248"/>
      <c r="D211" s="248"/>
      <c r="E211" s="248"/>
      <c r="F211" s="248"/>
      <c r="G211" s="248"/>
      <c r="H211" s="248"/>
      <c r="I211" s="248"/>
      <c r="J211" s="248"/>
      <c r="K211" s="248"/>
      <c r="L211" s="248"/>
      <c r="M211" s="248"/>
      <c r="N211" s="248"/>
      <c r="O211" s="248"/>
      <c r="P211" s="248"/>
    </row>
    <row r="212" spans="1:16" ht="12" customHeight="1">
      <c r="A212" s="215" t="s">
        <v>351</v>
      </c>
      <c r="B212" s="248"/>
      <c r="C212" s="248"/>
      <c r="D212" s="248"/>
      <c r="E212" s="248"/>
      <c r="F212" s="248"/>
      <c r="G212" s="248"/>
      <c r="H212" s="248"/>
      <c r="I212" s="248"/>
      <c r="J212" s="248"/>
      <c r="K212" s="248"/>
      <c r="L212" s="248"/>
      <c r="M212" s="248"/>
      <c r="N212" s="248"/>
      <c r="O212" s="248"/>
      <c r="P212" s="248"/>
    </row>
    <row r="213" spans="1:16">
      <c r="A213" s="215"/>
      <c r="B213" s="201"/>
      <c r="C213" s="201"/>
      <c r="D213" s="201"/>
      <c r="E213" s="201"/>
      <c r="F213" s="201"/>
      <c r="G213" s="201"/>
      <c r="H213" s="201"/>
      <c r="I213" s="201"/>
      <c r="J213" s="201"/>
      <c r="K213" s="201"/>
      <c r="L213" s="201"/>
      <c r="M213" s="201"/>
      <c r="N213" s="201"/>
      <c r="O213" s="201"/>
      <c r="P213" s="201"/>
    </row>
    <row r="214" spans="1:16">
      <c r="C214" s="209"/>
      <c r="E214" s="209"/>
      <c r="G214" s="209"/>
      <c r="I214" s="209"/>
      <c r="K214" s="209"/>
      <c r="M214" s="209"/>
      <c r="O214" s="209"/>
    </row>
    <row r="215" spans="1:16">
      <c r="C215" s="209"/>
      <c r="E215" s="209"/>
      <c r="G215" s="209"/>
      <c r="I215" s="209"/>
      <c r="K215" s="209"/>
      <c r="M215" s="209"/>
      <c r="O215" s="209"/>
    </row>
    <row r="216" spans="1:16">
      <c r="C216" s="209"/>
      <c r="E216" s="209"/>
      <c r="G216" s="209"/>
      <c r="I216" s="209"/>
      <c r="K216" s="209"/>
      <c r="M216" s="209"/>
      <c r="O216" s="209"/>
    </row>
    <row r="217" spans="1:16">
      <c r="C217" s="209"/>
      <c r="E217" s="209"/>
      <c r="G217" s="209"/>
      <c r="I217" s="209"/>
      <c r="K217" s="209"/>
      <c r="M217" s="209"/>
      <c r="O217" s="209"/>
    </row>
    <row r="218" spans="1:16">
      <c r="C218" s="209"/>
      <c r="E218" s="209"/>
      <c r="G218" s="209"/>
      <c r="I218" s="209"/>
      <c r="K218" s="209"/>
      <c r="M218" s="209"/>
      <c r="O218" s="209"/>
    </row>
    <row r="220" spans="1:16">
      <c r="C220" s="209"/>
      <c r="E220" s="209"/>
      <c r="G220" s="209"/>
      <c r="I220" s="209"/>
      <c r="K220" s="209"/>
      <c r="M220" s="209"/>
      <c r="O220" s="209"/>
    </row>
    <row r="221" spans="1:16">
      <c r="C221" s="209"/>
      <c r="E221" s="209"/>
      <c r="G221" s="209"/>
      <c r="I221" s="209"/>
      <c r="K221" s="209"/>
      <c r="M221" s="209"/>
      <c r="O221" s="209"/>
    </row>
    <row r="222" spans="1:16">
      <c r="C222" s="209"/>
      <c r="E222" s="209"/>
      <c r="G222" s="209"/>
      <c r="I222" s="209"/>
      <c r="K222" s="209"/>
      <c r="M222" s="209"/>
      <c r="O222" s="209"/>
    </row>
    <row r="223" spans="1:16">
      <c r="C223" s="209"/>
      <c r="E223" s="209"/>
      <c r="G223" s="209"/>
      <c r="I223" s="209"/>
      <c r="K223" s="209"/>
      <c r="M223" s="209"/>
      <c r="O223" s="209"/>
    </row>
    <row r="224" spans="1:16">
      <c r="C224" s="209"/>
      <c r="E224" s="209"/>
      <c r="G224" s="209"/>
      <c r="I224" s="209"/>
      <c r="K224" s="209"/>
      <c r="M224" s="209"/>
      <c r="O224" s="209"/>
    </row>
    <row r="225" spans="3:15">
      <c r="C225" s="209"/>
      <c r="E225" s="209"/>
      <c r="G225" s="209"/>
      <c r="I225" s="209"/>
      <c r="K225" s="209"/>
      <c r="M225" s="209"/>
      <c r="O225" s="209"/>
    </row>
    <row r="226" spans="3:15">
      <c r="C226" s="209"/>
      <c r="E226" s="209"/>
      <c r="G226" s="209"/>
      <c r="I226" s="209"/>
      <c r="K226" s="209"/>
      <c r="M226" s="209"/>
      <c r="O226" s="209"/>
    </row>
  </sheetData>
  <mergeCells count="32">
    <mergeCell ref="J5:L5"/>
    <mergeCell ref="N5:P5"/>
    <mergeCell ref="B47:D47"/>
    <mergeCell ref="F47:H47"/>
    <mergeCell ref="J47:L47"/>
    <mergeCell ref="N47:P47"/>
    <mergeCell ref="B5:D5"/>
    <mergeCell ref="F5:H5"/>
    <mergeCell ref="J89:L89"/>
    <mergeCell ref="N89:P89"/>
    <mergeCell ref="B131:D131"/>
    <mergeCell ref="F131:H131"/>
    <mergeCell ref="J131:L131"/>
    <mergeCell ref="N131:P131"/>
    <mergeCell ref="B89:D89"/>
    <mergeCell ref="F89:H89"/>
    <mergeCell ref="J143:L143"/>
    <mergeCell ref="N143:P143"/>
    <mergeCell ref="B173:D173"/>
    <mergeCell ref="F173:H173"/>
    <mergeCell ref="J173:L173"/>
    <mergeCell ref="N173:P173"/>
    <mergeCell ref="B143:D143"/>
    <mergeCell ref="F143:H143"/>
    <mergeCell ref="A209:P209"/>
    <mergeCell ref="A210:P210"/>
    <mergeCell ref="A203:P203"/>
    <mergeCell ref="A204:P204"/>
    <mergeCell ref="A205:P205"/>
    <mergeCell ref="A206:P206"/>
    <mergeCell ref="A207:P207"/>
    <mergeCell ref="A208:P208"/>
  </mergeCells>
  <printOptions horizontalCentered="1"/>
  <pageMargins left="0.25" right="0.25" top="0.75" bottom="1.1000000000000001" header="0.3" footer="0.4"/>
  <pageSetup scale="97"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1.6p</vt:lpstr>
      <vt:lpstr>Sheet1</vt:lpstr>
      <vt:lpstr>4.1_v1</vt:lpstr>
      <vt:lpstr>4.1k</vt:lpstr>
      <vt:lpstr>6.1p</vt:lpstr>
      <vt:lpstr>6.2p</vt:lpstr>
      <vt:lpstr>6.3p</vt:lpstr>
      <vt:lpstr>6.4p</vt:lpstr>
      <vt:lpstr>'1.6p'!Print_Area</vt:lpstr>
      <vt:lpstr>'4.1_v1'!Print_Area</vt:lpstr>
      <vt:lpstr>'4.1k'!Print_Area</vt:lpstr>
      <vt:lpstr>'6.1p'!Print_Area</vt:lpstr>
      <vt:lpstr>'6.2p'!Print_Area</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for Fiscal Year 2020</dc:title>
  <dc:subject>Department of Taxation's Annual Report for Fiscal Year 2020</dc:subject>
  <dc:creator>Virginia Tax</dc:creator>
  <cp:lastModifiedBy>Skylar Stebbins</cp:lastModifiedBy>
  <cp:lastPrinted>2023-03-16T18:34:07Z</cp:lastPrinted>
  <dcterms:created xsi:type="dcterms:W3CDTF">2008-10-20T18:07:18Z</dcterms:created>
  <dcterms:modified xsi:type="dcterms:W3CDTF">2024-01-17T19:07:58Z</dcterms:modified>
</cp:coreProperties>
</file>